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:\.shortcut-targets-by-id\1YD6S9BwGFEGeLkpSOqL9Z1GjQFvATo2_\RESPALDO\000 BIENES 2023\017 PLAN DE COMPRAS 2023\"/>
    </mc:Choice>
  </mc:AlternateContent>
  <xr:revisionPtr revIDLastSave="0" documentId="13_ncr:1_{31CC4DAA-8529-45C0-BA1C-BB78221D845D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Programa de adquisiciones" sheetId="2" r:id="rId1"/>
  </sheets>
  <definedNames>
    <definedName name="_xlnm._FilterDatabase" localSheetId="0" hidden="1">'Programa de adquisiciones'!$A$5:$X$525</definedName>
    <definedName name="Z_109B0EC2_03F8_4FBE_A530_CF5D1BA2A9A5_.wvu.FilterData" localSheetId="0" hidden="1">'Programa de adquisiciones'!$A$4:$E$525</definedName>
  </definedNames>
  <calcPr calcId="191029"/>
  <customWorkbookViews>
    <customWorkbookView name="Filtro 1" guid="{109B0EC2-03F8-4FBE-A530-CF5D1BA2A9A5}" maximized="1" windowWidth="0" windowHeight="0" activeSheetId="0"/>
  </customWorkbookViews>
</workbook>
</file>

<file path=xl/calcChain.xml><?xml version="1.0" encoding="utf-8"?>
<calcChain xmlns="http://schemas.openxmlformats.org/spreadsheetml/2006/main">
  <c r="C6" i="2" l="1"/>
  <c r="C517" i="2"/>
  <c r="C515" i="2"/>
  <c r="C505" i="2"/>
  <c r="C504" i="2"/>
  <c r="C500" i="2"/>
  <c r="C499" i="2"/>
  <c r="C473" i="2"/>
  <c r="C458" i="2"/>
  <c r="C435" i="2"/>
  <c r="C428" i="2"/>
  <c r="C427" i="2"/>
  <c r="C424" i="2"/>
  <c r="C423" i="2"/>
  <c r="C419" i="2"/>
  <c r="C398" i="2"/>
  <c r="C368" i="2"/>
  <c r="C360" i="2"/>
  <c r="C359" i="2"/>
  <c r="C357" i="2"/>
  <c r="C356" i="2"/>
  <c r="C355" i="2"/>
  <c r="C351" i="2"/>
  <c r="C342" i="2"/>
  <c r="C338" i="2"/>
  <c r="C337" i="2"/>
  <c r="C332" i="2"/>
  <c r="C330" i="2"/>
  <c r="C325" i="2"/>
  <c r="C320" i="2"/>
  <c r="C318" i="2"/>
  <c r="C317" i="2"/>
  <c r="C316" i="2"/>
  <c r="C315" i="2"/>
  <c r="C314" i="2"/>
  <c r="C313" i="2"/>
  <c r="C311" i="2"/>
  <c r="C310" i="2"/>
  <c r="C309" i="2"/>
  <c r="C306" i="2"/>
  <c r="C305" i="2"/>
  <c r="C299" i="2"/>
  <c r="C298" i="2"/>
  <c r="C296" i="2"/>
  <c r="C295" i="2"/>
  <c r="C293" i="2"/>
  <c r="C291" i="2"/>
  <c r="C249" i="2"/>
  <c r="C248" i="2"/>
  <c r="C195" i="2"/>
  <c r="C170" i="2"/>
  <c r="C136" i="2"/>
  <c r="C109" i="2"/>
  <c r="C108" i="2"/>
  <c r="C107" i="2"/>
  <c r="C105" i="2"/>
  <c r="C96" i="2"/>
  <c r="C93" i="2"/>
  <c r="C88" i="2"/>
  <c r="C87" i="2"/>
  <c r="C86" i="2"/>
  <c r="C85" i="2"/>
  <c r="C82" i="2"/>
  <c r="C79" i="2"/>
  <c r="C73" i="2"/>
  <c r="C62" i="2"/>
  <c r="C61" i="2"/>
  <c r="C57" i="2"/>
  <c r="C53" i="2"/>
  <c r="C50" i="2"/>
  <c r="C39" i="2"/>
  <c r="C35" i="2"/>
  <c r="C34" i="2"/>
  <c r="C30" i="2"/>
  <c r="C24" i="2"/>
  <c r="C21" i="2"/>
  <c r="C20" i="2"/>
  <c r="C18" i="2"/>
  <c r="C16" i="2"/>
  <c r="C15" i="2"/>
  <c r="C13" i="2"/>
  <c r="C9" i="2"/>
  <c r="C7" i="2"/>
</calcChain>
</file>

<file path=xl/sharedStrings.xml><?xml version="1.0" encoding="utf-8"?>
<sst xmlns="http://schemas.openxmlformats.org/spreadsheetml/2006/main" count="1598" uniqueCount="100">
  <si>
    <t>Programa de adquisiciones</t>
  </si>
  <si>
    <t>Asunto</t>
  </si>
  <si>
    <t>DIRECCIÓN NACIONAL DE DESARROLLO DE LA COMUNIDAD</t>
  </si>
  <si>
    <t>Lineas</t>
  </si>
  <si>
    <t>Programa o proyecto responsable</t>
  </si>
  <si>
    <t>Código de clasificación SICOP</t>
  </si>
  <si>
    <t>Monto estimado compra (CRC)</t>
  </si>
  <si>
    <t>Fuente de financiamiento (Subpartida/objeto del gasto)</t>
  </si>
  <si>
    <t>Periodo estimado inicial del concurso (MM-YYYY)</t>
  </si>
  <si>
    <t>04900</t>
  </si>
  <si>
    <t>80131502</t>
  </si>
  <si>
    <t>1.01.01</t>
  </si>
  <si>
    <t>01-2023</t>
  </si>
  <si>
    <t>80131501</t>
  </si>
  <si>
    <t>78180303</t>
  </si>
  <si>
    <t>81112499</t>
  </si>
  <si>
    <t>1.01.02</t>
  </si>
  <si>
    <t>73159992</t>
  </si>
  <si>
    <t>73159999</t>
  </si>
  <si>
    <t>72154064</t>
  </si>
  <si>
    <t>81112502</t>
  </si>
  <si>
    <t>1.01.03</t>
  </si>
  <si>
    <t>43233205</t>
  </si>
  <si>
    <t>81161801</t>
  </si>
  <si>
    <t>07-2023</t>
  </si>
  <si>
    <t>73159995</t>
  </si>
  <si>
    <t>1.01.99</t>
  </si>
  <si>
    <t>10-2023</t>
  </si>
  <si>
    <t>83101501</t>
  </si>
  <si>
    <t>1.02.01</t>
  </si>
  <si>
    <t>83101804</t>
  </si>
  <si>
    <t>1.02.02</t>
  </si>
  <si>
    <t>78102201</t>
  </si>
  <si>
    <t>1.02.03</t>
  </si>
  <si>
    <t>83111603</t>
  </si>
  <si>
    <t>1.02.04</t>
  </si>
  <si>
    <t>83111501</t>
  </si>
  <si>
    <t>81112101</t>
  </si>
  <si>
    <t>04-2023</t>
  </si>
  <si>
    <t>64111702</t>
  </si>
  <si>
    <t>82101504</t>
  </si>
  <si>
    <t>1.03.01</t>
  </si>
  <si>
    <t xml:space="preserve">	83121703</t>
  </si>
  <si>
    <t>03-2023</t>
  </si>
  <si>
    <t>83121701</t>
  </si>
  <si>
    <t>80171604</t>
  </si>
  <si>
    <t>82101801</t>
  </si>
  <si>
    <t>1.03.02</t>
  </si>
  <si>
    <t>82101601</t>
  </si>
  <si>
    <t>82121505</t>
  </si>
  <si>
    <t>82111801</t>
  </si>
  <si>
    <t>82121506</t>
  </si>
  <si>
    <t>1.03.03</t>
  </si>
  <si>
    <t>55101520</t>
  </si>
  <si>
    <t>82121507</t>
  </si>
  <si>
    <t>1.03.04</t>
  </si>
  <si>
    <t>1.03.06</t>
  </si>
  <si>
    <t>1.03.07</t>
  </si>
  <si>
    <t>1.04.06</t>
  </si>
  <si>
    <t>1.04.99</t>
  </si>
  <si>
    <t>1.05.01</t>
  </si>
  <si>
    <t>1.05.02</t>
  </si>
  <si>
    <t>1.06.01</t>
  </si>
  <si>
    <t>1.07.01</t>
  </si>
  <si>
    <t>1.07.02</t>
  </si>
  <si>
    <t>1.08.01</t>
  </si>
  <si>
    <t>1.08.04</t>
  </si>
  <si>
    <t>1.08.05</t>
  </si>
  <si>
    <t>02-2023</t>
  </si>
  <si>
    <t>1.08.06</t>
  </si>
  <si>
    <t>1.08.07</t>
  </si>
  <si>
    <t>1.08.08</t>
  </si>
  <si>
    <t>06-2023</t>
  </si>
  <si>
    <t>1.08.99</t>
  </si>
  <si>
    <t>1.99.05</t>
  </si>
  <si>
    <t>1.99.99</t>
  </si>
  <si>
    <t>2.01.01</t>
  </si>
  <si>
    <t>2.01.99</t>
  </si>
  <si>
    <t>2.03.01</t>
  </si>
  <si>
    <t>2.03.04</t>
  </si>
  <si>
    <t>2.03.05</t>
  </si>
  <si>
    <t>2.03.06</t>
  </si>
  <si>
    <t>2.04.01</t>
  </si>
  <si>
    <t>2.04.02</t>
  </si>
  <si>
    <t>2.99.01</t>
  </si>
  <si>
    <t>2.99.03</t>
  </si>
  <si>
    <t>2.99.04</t>
  </si>
  <si>
    <t>2.99.05</t>
  </si>
  <si>
    <t>2.99.06</t>
  </si>
  <si>
    <t>2.99.99</t>
  </si>
  <si>
    <t>5.01.01</t>
  </si>
  <si>
    <t>5.01.02</t>
  </si>
  <si>
    <t>5.01.03</t>
  </si>
  <si>
    <t>5.01.04</t>
  </si>
  <si>
    <t>5.01.05</t>
  </si>
  <si>
    <t>5.01.06</t>
  </si>
  <si>
    <t>5.01.07</t>
  </si>
  <si>
    <t>5.01.99</t>
  </si>
  <si>
    <t>5.02.01</t>
  </si>
  <si>
    <t>5.99.03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</si>
</sst>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3" borderId="4" xfId="0" applyFont="1" applyFill="1" applyBorder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/>
    </xf>
    <xf numFmtId="0" fontId="3" fillId="0" borderId="0" xfId="0" applyFont="1"/>
    <xf numFmtId="4" fontId="3" fillId="0" borderId="0" xfId="0" applyNumberFormat="1" applyFont="1"/>
    <xf numFmtId="4" fontId="0" fillId="0" borderId="6" xfId="0" applyNumberFormat="1" applyBorder="1"/>
    <xf numFmtId="0" fontId="2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cop.go.cr/moduloTcata/cata/gc/IM_GCJ_GIQ004.jsp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sicop.go.cr/moduloTcata/cata/gc/IM_GCJ_GIQ004.jsp?cateId=&amp;listSize=10&amp;centralProdNm=&amp;expendObj=1.03.02&amp;page_no=8" TargetMode="External"/><Relationship Id="rId7" Type="http://schemas.openxmlformats.org/officeDocument/2006/relationships/hyperlink" Target="https://www.sicop.go.cr/moduloTcata/cata/ct/IM_CTJ_CSQ101.jsp" TargetMode="External"/><Relationship Id="rId12" Type="http://schemas.openxmlformats.org/officeDocument/2006/relationships/hyperlink" Target="https://www.sicop.go.cr/moduloTcata/cata/gc/IM_GCJ_GIQ004.jsp?cateId=&amp;listSize=10&amp;centralProdNm=&amp;expendObj=5.01.03&amp;page_no=19" TargetMode="External"/><Relationship Id="rId2" Type="http://schemas.openxmlformats.org/officeDocument/2006/relationships/hyperlink" Target="https://www.sicop.go.cr/moduloTcata/cata/gc/IM_GCJ_GIQ004.jsp?listSize=10&amp;expendObj=1.01.02&amp;centralProdNm=&amp;cateId=&amp;page_no=3" TargetMode="External"/><Relationship Id="rId1" Type="http://schemas.openxmlformats.org/officeDocument/2006/relationships/hyperlink" Target="https://www.sicop.go.cr/moduloTcata/cata/gc/IM_GCJ_GIQ004.jsp?listSize=10&amp;expendObj=1.01.01&amp;centralProdNm=&amp;cateId=&amp;page_no=1" TargetMode="External"/><Relationship Id="rId6" Type="http://schemas.openxmlformats.org/officeDocument/2006/relationships/hyperlink" Target="https://www.sicop.go.cr/moduloTcata/cata/ct/IM_CTJ_CSQ101.jsp" TargetMode="External"/><Relationship Id="rId11" Type="http://schemas.openxmlformats.org/officeDocument/2006/relationships/hyperlink" Target="https://www.sicop.go.cr/moduloTcata/cata/gc/IM_GCJ_GIQ004.jsp?listSize=10&amp;expendObj=1.08.08&amp;centralProdNm=mantenimiento&amp;cateId=&amp;page_no=5" TargetMode="External"/><Relationship Id="rId5" Type="http://schemas.openxmlformats.org/officeDocument/2006/relationships/hyperlink" Target="https://www.sicop.go.cr/moduloTcata/cata/ct/IM_CTJ_CSQ101.jsp" TargetMode="External"/><Relationship Id="rId10" Type="http://schemas.openxmlformats.org/officeDocument/2006/relationships/hyperlink" Target="https://www.sicop.go.cr/moduloTcata/cata/gc/IM_GCJ_GIQ004.jsp?listSize=10&amp;expendObj=1.08.07&amp;centralProdNm=&amp;cateId=&amp;page_no=1" TargetMode="External"/><Relationship Id="rId4" Type="http://schemas.openxmlformats.org/officeDocument/2006/relationships/hyperlink" Target="https://www.sicop.go.cr/moduloTcata/cata/ct/IM_CTJ_CSQ101.jsp" TargetMode="External"/><Relationship Id="rId9" Type="http://schemas.openxmlformats.org/officeDocument/2006/relationships/hyperlink" Target="https://www.sicop.go.cr/moduloTcata/cata/ct/IM_CTJ_CSQ101.jsp?cateId=&amp;cateNm=MANTENIMIENTO&amp;cateNmEn=&amp;pageSize=10&amp;orderBy=&amp;radioSelect=service&amp;page_no=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525"/>
  <sheetViews>
    <sheetView showGridLines="0" tabSelected="1" topLeftCell="A399" workbookViewId="0">
      <selection activeCell="B407" sqref="B407"/>
    </sheetView>
  </sheetViews>
  <sheetFormatPr baseColWidth="10" defaultColWidth="14.44140625" defaultRowHeight="15" customHeight="1" x14ac:dyDescent="0.3"/>
  <cols>
    <col min="1" max="1" width="15.6640625" style="17" customWidth="1"/>
    <col min="2" max="2" width="13.44140625" style="17" customWidth="1"/>
    <col min="3" max="3" width="14.6640625" style="18" customWidth="1"/>
    <col min="4" max="4" width="15" style="17" customWidth="1"/>
    <col min="5" max="5" width="13.88671875" style="17" customWidth="1"/>
    <col min="6" max="24" width="10.6640625" customWidth="1"/>
  </cols>
  <sheetData>
    <row r="1" spans="1:24" ht="14.25" customHeight="1" x14ac:dyDescent="0.3">
      <c r="A1" s="20" t="s">
        <v>0</v>
      </c>
      <c r="B1" s="21"/>
      <c r="C1" s="21"/>
      <c r="D1" s="21"/>
      <c r="E1" s="2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3">
      <c r="A2" s="2" t="s">
        <v>1</v>
      </c>
      <c r="B2" s="23" t="s">
        <v>2</v>
      </c>
      <c r="C2" s="21"/>
      <c r="D2" s="21"/>
      <c r="E2" s="2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.25" customHeight="1" x14ac:dyDescent="0.3">
      <c r="A3" s="3"/>
      <c r="B3" s="3"/>
      <c r="C3" s="4"/>
      <c r="D3" s="5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25" customHeight="1" x14ac:dyDescent="0.3">
      <c r="A4" s="20" t="s">
        <v>3</v>
      </c>
      <c r="B4" s="21"/>
      <c r="C4" s="21"/>
      <c r="D4" s="21"/>
      <c r="E4" s="2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57.6" x14ac:dyDescent="0.3">
      <c r="A5" s="7" t="s">
        <v>4</v>
      </c>
      <c r="B5" s="7" t="s">
        <v>5</v>
      </c>
      <c r="C5" s="8" t="s">
        <v>6</v>
      </c>
      <c r="D5" s="7" t="s">
        <v>7</v>
      </c>
      <c r="E5" s="9" t="s">
        <v>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25" customHeight="1" x14ac:dyDescent="0.3">
      <c r="A6" s="10" t="s">
        <v>9</v>
      </c>
      <c r="B6" s="11" t="s">
        <v>10</v>
      </c>
      <c r="C6" s="19">
        <f t="shared" ref="C6:C7" si="0">64766000+12000000</f>
        <v>76766000</v>
      </c>
      <c r="D6" s="11" t="s">
        <v>11</v>
      </c>
      <c r="E6" s="11" t="s">
        <v>12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3">
      <c r="A7" s="10" t="s">
        <v>9</v>
      </c>
      <c r="B7" s="11" t="s">
        <v>13</v>
      </c>
      <c r="C7" s="12">
        <f t="shared" si="0"/>
        <v>76766000</v>
      </c>
      <c r="D7" s="11" t="s">
        <v>11</v>
      </c>
      <c r="E7" s="11" t="s">
        <v>12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customHeight="1" x14ac:dyDescent="0.3">
      <c r="A8" s="10" t="s">
        <v>9</v>
      </c>
      <c r="B8" s="11" t="s">
        <v>14</v>
      </c>
      <c r="C8" s="12">
        <v>1000000</v>
      </c>
      <c r="D8" s="11" t="s">
        <v>11</v>
      </c>
      <c r="E8" s="11" t="s">
        <v>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customHeight="1" x14ac:dyDescent="0.3">
      <c r="A9" s="10" t="s">
        <v>9</v>
      </c>
      <c r="B9" s="11" t="s">
        <v>15</v>
      </c>
      <c r="C9" s="12">
        <f>3000000+3000000</f>
        <v>6000000</v>
      </c>
      <c r="D9" s="11" t="s">
        <v>16</v>
      </c>
      <c r="E9" s="11" t="s">
        <v>12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25" customHeight="1" x14ac:dyDescent="0.3">
      <c r="A10" s="10" t="s">
        <v>9</v>
      </c>
      <c r="B10" s="11" t="s">
        <v>17</v>
      </c>
      <c r="C10" s="12">
        <v>6000000</v>
      </c>
      <c r="D10" s="11" t="s">
        <v>16</v>
      </c>
      <c r="E10" s="11" t="s">
        <v>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25" customHeight="1" x14ac:dyDescent="0.3">
      <c r="A11" s="10" t="s">
        <v>9</v>
      </c>
      <c r="B11" s="11" t="s">
        <v>18</v>
      </c>
      <c r="C11" s="12">
        <v>3000000</v>
      </c>
      <c r="D11" s="11" t="s">
        <v>16</v>
      </c>
      <c r="E11" s="11" t="s">
        <v>12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25" customHeight="1" x14ac:dyDescent="0.3">
      <c r="A12" s="10" t="s">
        <v>9</v>
      </c>
      <c r="B12" s="11" t="s">
        <v>19</v>
      </c>
      <c r="C12" s="12">
        <v>3000000</v>
      </c>
      <c r="D12" s="11" t="s">
        <v>16</v>
      </c>
      <c r="E12" s="11" t="s">
        <v>12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 customHeight="1" x14ac:dyDescent="0.3">
      <c r="A13" s="10" t="s">
        <v>9</v>
      </c>
      <c r="B13" s="11" t="s">
        <v>20</v>
      </c>
      <c r="C13" s="12">
        <f>11368900+11368900</f>
        <v>22737800</v>
      </c>
      <c r="D13" s="11" t="s">
        <v>21</v>
      </c>
      <c r="E13" s="11" t="s">
        <v>12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25" customHeight="1" x14ac:dyDescent="0.3">
      <c r="A14" s="10" t="s">
        <v>9</v>
      </c>
      <c r="B14" s="11" t="s">
        <v>22</v>
      </c>
      <c r="C14" s="12">
        <v>11368900</v>
      </c>
      <c r="D14" s="11" t="s">
        <v>21</v>
      </c>
      <c r="E14" s="11" t="s">
        <v>12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25" customHeight="1" x14ac:dyDescent="0.3">
      <c r="A15" s="10" t="s">
        <v>9</v>
      </c>
      <c r="B15" s="11">
        <v>81112401</v>
      </c>
      <c r="C15" s="12">
        <f>12200000+26000000+11368900+7000000+82000000</f>
        <v>138568900</v>
      </c>
      <c r="D15" s="11" t="s">
        <v>21</v>
      </c>
      <c r="E15" s="11" t="s">
        <v>12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25" customHeight="1" x14ac:dyDescent="0.3">
      <c r="A16" s="10" t="s">
        <v>9</v>
      </c>
      <c r="B16" s="11" t="s">
        <v>23</v>
      </c>
      <c r="C16" s="12">
        <f>9000000+11368900</f>
        <v>20368900</v>
      </c>
      <c r="D16" s="11" t="s">
        <v>21</v>
      </c>
      <c r="E16" s="11" t="s">
        <v>12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customHeight="1" x14ac:dyDescent="0.3">
      <c r="A17" s="10" t="s">
        <v>9</v>
      </c>
      <c r="B17" s="11">
        <v>81112099</v>
      </c>
      <c r="C17" s="12">
        <v>50000</v>
      </c>
      <c r="D17" s="11" t="s">
        <v>21</v>
      </c>
      <c r="E17" s="11" t="s">
        <v>43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 customHeight="1" x14ac:dyDescent="0.3">
      <c r="A18" s="10" t="s">
        <v>9</v>
      </c>
      <c r="B18" s="11" t="s">
        <v>25</v>
      </c>
      <c r="C18" s="12">
        <f>500000+500000</f>
        <v>1000000</v>
      </c>
      <c r="D18" s="13" t="s">
        <v>26</v>
      </c>
      <c r="E18" s="11" t="s">
        <v>24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customHeight="1" x14ac:dyDescent="0.3">
      <c r="A19" s="10" t="s">
        <v>9</v>
      </c>
      <c r="B19" s="11" t="s">
        <v>28</v>
      </c>
      <c r="C19" s="12">
        <v>4975000</v>
      </c>
      <c r="D19" s="13" t="s">
        <v>29</v>
      </c>
      <c r="E19" s="11" t="s">
        <v>12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 x14ac:dyDescent="0.3">
      <c r="A20" s="10" t="s">
        <v>9</v>
      </c>
      <c r="B20" s="11" t="s">
        <v>30</v>
      </c>
      <c r="C20" s="12">
        <f>9950000*2</f>
        <v>19900000</v>
      </c>
      <c r="D20" s="13" t="s">
        <v>31</v>
      </c>
      <c r="E20" s="11" t="s">
        <v>12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customHeight="1" x14ac:dyDescent="0.3">
      <c r="A21" s="10" t="s">
        <v>9</v>
      </c>
      <c r="B21" s="11" t="s">
        <v>32</v>
      </c>
      <c r="C21" s="12">
        <f>900000+100000</f>
        <v>1000000</v>
      </c>
      <c r="D21" s="13" t="s">
        <v>33</v>
      </c>
      <c r="E21" s="11" t="s">
        <v>12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 customHeight="1" x14ac:dyDescent="0.3">
      <c r="A22" s="10" t="s">
        <v>9</v>
      </c>
      <c r="B22" s="11" t="s">
        <v>34</v>
      </c>
      <c r="C22" s="12">
        <v>4326000</v>
      </c>
      <c r="D22" s="13" t="s">
        <v>35</v>
      </c>
      <c r="E22" s="11" t="s">
        <v>12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customHeight="1" x14ac:dyDescent="0.3">
      <c r="A23" s="10" t="s">
        <v>9</v>
      </c>
      <c r="B23" s="11" t="s">
        <v>36</v>
      </c>
      <c r="C23" s="12">
        <v>4326000</v>
      </c>
      <c r="D23" s="13" t="s">
        <v>35</v>
      </c>
      <c r="E23" s="11" t="s">
        <v>12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customHeight="1" x14ac:dyDescent="0.3">
      <c r="A24" s="10" t="s">
        <v>9</v>
      </c>
      <c r="B24" s="11" t="s">
        <v>37</v>
      </c>
      <c r="C24" s="12">
        <f>8500000+3860000+4326000+4326000+4326000+4326000</f>
        <v>29664000</v>
      </c>
      <c r="D24" s="13" t="s">
        <v>35</v>
      </c>
      <c r="E24" s="11" t="s">
        <v>38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25" customHeight="1" x14ac:dyDescent="0.3">
      <c r="A25" s="10" t="s">
        <v>9</v>
      </c>
      <c r="B25" s="11" t="s">
        <v>39</v>
      </c>
      <c r="C25" s="12">
        <v>4326000</v>
      </c>
      <c r="D25" s="13" t="s">
        <v>35</v>
      </c>
      <c r="E25" s="11" t="s">
        <v>12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25" customHeight="1" x14ac:dyDescent="0.3">
      <c r="A26" s="10" t="s">
        <v>9</v>
      </c>
      <c r="B26" s="11" t="s">
        <v>40</v>
      </c>
      <c r="C26" s="12">
        <v>400000</v>
      </c>
      <c r="D26" s="13" t="s">
        <v>41</v>
      </c>
      <c r="E26" s="11" t="s">
        <v>12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customHeight="1" x14ac:dyDescent="0.3">
      <c r="A27" s="10" t="s">
        <v>9</v>
      </c>
      <c r="B27" s="11" t="s">
        <v>42</v>
      </c>
      <c r="C27" s="12">
        <v>20000000</v>
      </c>
      <c r="D27" s="13" t="s">
        <v>41</v>
      </c>
      <c r="E27" s="11" t="s">
        <v>43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 x14ac:dyDescent="0.3">
      <c r="A28" s="10" t="s">
        <v>9</v>
      </c>
      <c r="B28" s="11" t="s">
        <v>44</v>
      </c>
      <c r="C28" s="12">
        <v>400000</v>
      </c>
      <c r="D28" s="13" t="s">
        <v>41</v>
      </c>
      <c r="E28" s="11" t="s">
        <v>12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 x14ac:dyDescent="0.3">
      <c r="A29" s="10" t="s">
        <v>9</v>
      </c>
      <c r="B29" s="11" t="s">
        <v>45</v>
      </c>
      <c r="C29" s="12">
        <v>200000</v>
      </c>
      <c r="D29" s="13" t="s">
        <v>41</v>
      </c>
      <c r="E29" s="11" t="s">
        <v>38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 x14ac:dyDescent="0.3">
      <c r="A30" s="10" t="s">
        <v>9</v>
      </c>
      <c r="B30" s="11" t="s">
        <v>46</v>
      </c>
      <c r="C30" s="12">
        <f>20000000+4000000</f>
        <v>24000000</v>
      </c>
      <c r="D30" s="13" t="s">
        <v>47</v>
      </c>
      <c r="E30" s="11" t="s">
        <v>43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 x14ac:dyDescent="0.3">
      <c r="A31" s="10" t="s">
        <v>9</v>
      </c>
      <c r="B31" s="11" t="s">
        <v>48</v>
      </c>
      <c r="C31" s="12">
        <v>4000000</v>
      </c>
      <c r="D31" s="13" t="s">
        <v>47</v>
      </c>
      <c r="E31" s="11" t="s">
        <v>38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 x14ac:dyDescent="0.3">
      <c r="A32" s="10" t="s">
        <v>9</v>
      </c>
      <c r="B32" s="11" t="s">
        <v>49</v>
      </c>
      <c r="C32" s="12">
        <v>2000000</v>
      </c>
      <c r="D32" s="13" t="s">
        <v>47</v>
      </c>
      <c r="E32" s="11" t="s">
        <v>38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 x14ac:dyDescent="0.3">
      <c r="A33" s="10" t="s">
        <v>9</v>
      </c>
      <c r="B33" s="11" t="s">
        <v>50</v>
      </c>
      <c r="C33" s="12">
        <v>4000000</v>
      </c>
      <c r="D33" s="13" t="s">
        <v>47</v>
      </c>
      <c r="E33" s="11" t="s">
        <v>38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 x14ac:dyDescent="0.3">
      <c r="A34" s="10" t="s">
        <v>9</v>
      </c>
      <c r="B34" s="11" t="s">
        <v>51</v>
      </c>
      <c r="C34" s="12">
        <f>100000+100000</f>
        <v>200000</v>
      </c>
      <c r="D34" s="13" t="s">
        <v>52</v>
      </c>
      <c r="E34" s="11" t="s">
        <v>12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 customHeight="1" x14ac:dyDescent="0.3">
      <c r="A35" s="10" t="s">
        <v>9</v>
      </c>
      <c r="B35" s="11" t="s">
        <v>53</v>
      </c>
      <c r="C35" s="12">
        <f>100000+1000000</f>
        <v>1100000</v>
      </c>
      <c r="D35" s="13" t="s">
        <v>52</v>
      </c>
      <c r="E35" s="11" t="s">
        <v>38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25" customHeight="1" x14ac:dyDescent="0.3">
      <c r="A36" s="10" t="s">
        <v>9</v>
      </c>
      <c r="B36" s="11" t="s">
        <v>54</v>
      </c>
      <c r="C36" s="12">
        <v>700000</v>
      </c>
      <c r="D36" s="13" t="s">
        <v>52</v>
      </c>
      <c r="E36" s="11" t="s">
        <v>38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25" customHeight="1" x14ac:dyDescent="0.3">
      <c r="A37" s="10" t="s">
        <v>9</v>
      </c>
      <c r="B37" s="11">
        <v>60101313</v>
      </c>
      <c r="C37" s="12">
        <v>100000</v>
      </c>
      <c r="D37" s="13" t="s">
        <v>52</v>
      </c>
      <c r="E37" s="11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 x14ac:dyDescent="0.3">
      <c r="A38" s="10" t="s">
        <v>9</v>
      </c>
      <c r="B38" s="11">
        <v>55121802</v>
      </c>
      <c r="C38" s="12">
        <v>500000</v>
      </c>
      <c r="D38" s="13" t="s">
        <v>52</v>
      </c>
      <c r="E38" s="11" t="s">
        <v>38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25" customHeight="1" x14ac:dyDescent="0.3">
      <c r="A39" s="10" t="s">
        <v>9</v>
      </c>
      <c r="B39" s="11">
        <v>82121504</v>
      </c>
      <c r="C39" s="12">
        <f>1000000+100000</f>
        <v>1100000</v>
      </c>
      <c r="D39" s="13" t="s">
        <v>52</v>
      </c>
      <c r="E39" s="11" t="s">
        <v>43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customHeight="1" x14ac:dyDescent="0.3">
      <c r="A40" s="10" t="s">
        <v>9</v>
      </c>
      <c r="B40" s="11">
        <v>82141502</v>
      </c>
      <c r="C40" s="12">
        <v>100000</v>
      </c>
      <c r="D40" s="13" t="s">
        <v>52</v>
      </c>
      <c r="E40" s="11" t="s">
        <v>38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customHeight="1" x14ac:dyDescent="0.3">
      <c r="A41" s="10" t="s">
        <v>9</v>
      </c>
      <c r="B41" s="11">
        <v>44121505</v>
      </c>
      <c r="C41" s="12">
        <v>100000</v>
      </c>
      <c r="D41" s="13" t="s">
        <v>52</v>
      </c>
      <c r="E41" s="11" t="s">
        <v>38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 x14ac:dyDescent="0.3">
      <c r="A42" s="10" t="s">
        <v>9</v>
      </c>
      <c r="B42" s="11">
        <v>55121619</v>
      </c>
      <c r="C42" s="12">
        <v>100000</v>
      </c>
      <c r="D42" s="13" t="s">
        <v>52</v>
      </c>
      <c r="E42" s="11" t="s">
        <v>38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 x14ac:dyDescent="0.3">
      <c r="A43" s="10" t="s">
        <v>9</v>
      </c>
      <c r="B43" s="11">
        <v>82121903</v>
      </c>
      <c r="C43" s="12">
        <v>200000</v>
      </c>
      <c r="D43" s="13" t="s">
        <v>52</v>
      </c>
      <c r="E43" s="11" t="s">
        <v>38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 x14ac:dyDescent="0.3">
      <c r="A44" s="10" t="s">
        <v>9</v>
      </c>
      <c r="B44" s="11">
        <v>82121701</v>
      </c>
      <c r="C44" s="12">
        <v>100000</v>
      </c>
      <c r="D44" s="13" t="s">
        <v>52</v>
      </c>
      <c r="E44" s="11" t="s">
        <v>38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 x14ac:dyDescent="0.3">
      <c r="A45" s="10" t="s">
        <v>9</v>
      </c>
      <c r="B45" s="11">
        <v>82121503</v>
      </c>
      <c r="C45" s="12">
        <v>100000</v>
      </c>
      <c r="D45" s="13" t="s">
        <v>52</v>
      </c>
      <c r="E45" s="11" t="s">
        <v>38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 x14ac:dyDescent="0.3">
      <c r="A46" s="10" t="s">
        <v>9</v>
      </c>
      <c r="B46" s="11">
        <v>72154503</v>
      </c>
      <c r="C46" s="12">
        <v>250000</v>
      </c>
      <c r="D46" s="14" t="s">
        <v>55</v>
      </c>
      <c r="E46" s="11" t="s">
        <v>38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customHeight="1" x14ac:dyDescent="0.3">
      <c r="A47" s="10" t="s">
        <v>9</v>
      </c>
      <c r="B47" s="11">
        <v>78101801</v>
      </c>
      <c r="C47" s="15">
        <v>1000000</v>
      </c>
      <c r="D47" s="14" t="s">
        <v>55</v>
      </c>
      <c r="E47" s="16" t="s">
        <v>43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 x14ac:dyDescent="0.3">
      <c r="A48" s="10" t="s">
        <v>9</v>
      </c>
      <c r="B48" s="11">
        <v>78101804</v>
      </c>
      <c r="C48" s="15">
        <v>1000000</v>
      </c>
      <c r="D48" s="14" t="s">
        <v>55</v>
      </c>
      <c r="E48" s="16" t="s">
        <v>43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 x14ac:dyDescent="0.3">
      <c r="A49" s="10" t="s">
        <v>9</v>
      </c>
      <c r="B49" s="11">
        <v>84121601</v>
      </c>
      <c r="C49" s="12">
        <v>100000</v>
      </c>
      <c r="D49" s="14" t="s">
        <v>56</v>
      </c>
      <c r="E49" s="16" t="s">
        <v>38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 x14ac:dyDescent="0.3">
      <c r="A50" s="10" t="s">
        <v>9</v>
      </c>
      <c r="B50" s="11">
        <v>81112099</v>
      </c>
      <c r="C50" s="15">
        <f>13500+13500+35000</f>
        <v>62000</v>
      </c>
      <c r="D50" s="14" t="s">
        <v>57</v>
      </c>
      <c r="E50" s="11" t="s">
        <v>43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 x14ac:dyDescent="0.3">
      <c r="A51" s="10" t="s">
        <v>9</v>
      </c>
      <c r="B51" s="11">
        <v>82129999</v>
      </c>
      <c r="C51" s="12">
        <v>100000</v>
      </c>
      <c r="D51" s="14" t="s">
        <v>58</v>
      </c>
      <c r="E51" s="11" t="s">
        <v>38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 x14ac:dyDescent="0.3">
      <c r="A52" s="10" t="s">
        <v>9</v>
      </c>
      <c r="B52" s="11">
        <v>31161606</v>
      </c>
      <c r="C52" s="12">
        <v>100000</v>
      </c>
      <c r="D52" s="14" t="s">
        <v>58</v>
      </c>
      <c r="E52" s="11" t="s">
        <v>38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 x14ac:dyDescent="0.3">
      <c r="A53" s="10" t="s">
        <v>9</v>
      </c>
      <c r="B53" s="11">
        <v>72101505</v>
      </c>
      <c r="C53" s="12">
        <f>100000+100000</f>
        <v>200000</v>
      </c>
      <c r="D53" s="14" t="s">
        <v>58</v>
      </c>
      <c r="E53" s="11" t="s">
        <v>38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 x14ac:dyDescent="0.3">
      <c r="A54" s="10" t="s">
        <v>9</v>
      </c>
      <c r="B54" s="11">
        <v>72154302</v>
      </c>
      <c r="C54" s="12">
        <v>100000</v>
      </c>
      <c r="D54" s="14" t="s">
        <v>58</v>
      </c>
      <c r="E54" s="11" t="s">
        <v>38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 x14ac:dyDescent="0.3">
      <c r="A55" s="10" t="s">
        <v>9</v>
      </c>
      <c r="B55" s="11">
        <v>52131602</v>
      </c>
      <c r="C55" s="12">
        <v>100000</v>
      </c>
      <c r="D55" s="14" t="s">
        <v>58</v>
      </c>
      <c r="E55" s="11" t="s">
        <v>38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 x14ac:dyDescent="0.3">
      <c r="A56" s="10" t="s">
        <v>9</v>
      </c>
      <c r="B56" s="11">
        <v>72153606</v>
      </c>
      <c r="C56" s="12">
        <v>100000</v>
      </c>
      <c r="D56" s="14" t="s">
        <v>58</v>
      </c>
      <c r="E56" s="11" t="s">
        <v>38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 x14ac:dyDescent="0.3">
      <c r="A57" s="10" t="s">
        <v>9</v>
      </c>
      <c r="B57" s="11">
        <v>92101501</v>
      </c>
      <c r="C57" s="12">
        <f>20000000+16800000</f>
        <v>36800000</v>
      </c>
      <c r="D57" s="14" t="s">
        <v>58</v>
      </c>
      <c r="E57" s="16" t="s">
        <v>38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 x14ac:dyDescent="0.3">
      <c r="A58" s="10" t="s">
        <v>9</v>
      </c>
      <c r="B58" s="11">
        <v>72151308</v>
      </c>
      <c r="C58" s="12">
        <v>100000</v>
      </c>
      <c r="D58" s="14" t="s">
        <v>58</v>
      </c>
      <c r="E58" s="16" t="s">
        <v>38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 x14ac:dyDescent="0.3">
      <c r="A59" s="10" t="s">
        <v>9</v>
      </c>
      <c r="B59" s="11">
        <v>82121503</v>
      </c>
      <c r="C59" s="12">
        <v>5500000</v>
      </c>
      <c r="D59" s="14" t="s">
        <v>58</v>
      </c>
      <c r="E59" s="16" t="s">
        <v>43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 x14ac:dyDescent="0.3">
      <c r="A60" s="10" t="s">
        <v>9</v>
      </c>
      <c r="B60" s="11">
        <v>55121718</v>
      </c>
      <c r="C60" s="12">
        <v>5500000</v>
      </c>
      <c r="D60" s="14" t="s">
        <v>58</v>
      </c>
      <c r="E60" s="16" t="s">
        <v>43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 x14ac:dyDescent="0.3">
      <c r="A61" s="10" t="s">
        <v>9</v>
      </c>
      <c r="B61" s="11">
        <v>92121701</v>
      </c>
      <c r="C61" s="12">
        <f>5500000+100000+100000</f>
        <v>5700000</v>
      </c>
      <c r="D61" s="14" t="s">
        <v>58</v>
      </c>
      <c r="E61" s="16" t="s">
        <v>12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 x14ac:dyDescent="0.3">
      <c r="A62" s="10" t="s">
        <v>9</v>
      </c>
      <c r="B62" s="11">
        <v>76111501</v>
      </c>
      <c r="C62" s="12">
        <f>30000000+14400000</f>
        <v>44400000</v>
      </c>
      <c r="D62" s="14" t="s">
        <v>58</v>
      </c>
      <c r="E62" s="16" t="s">
        <v>38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 x14ac:dyDescent="0.3">
      <c r="A63" s="10" t="s">
        <v>9</v>
      </c>
      <c r="B63" s="11">
        <v>76111505</v>
      </c>
      <c r="C63" s="12">
        <v>100000</v>
      </c>
      <c r="D63" s="14" t="s">
        <v>58</v>
      </c>
      <c r="E63" s="16" t="s">
        <v>38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 x14ac:dyDescent="0.3">
      <c r="A64" s="10" t="s">
        <v>9</v>
      </c>
      <c r="B64" s="11">
        <v>82121508</v>
      </c>
      <c r="C64" s="12">
        <v>100000</v>
      </c>
      <c r="D64" s="14" t="s">
        <v>58</v>
      </c>
      <c r="E64" s="16" t="s">
        <v>38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 x14ac:dyDescent="0.3">
      <c r="A65" s="10" t="s">
        <v>9</v>
      </c>
      <c r="B65" s="11">
        <v>72101511</v>
      </c>
      <c r="C65" s="12">
        <v>100000</v>
      </c>
      <c r="D65" s="14" t="s">
        <v>58</v>
      </c>
      <c r="E65" s="16" t="s">
        <v>38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customHeight="1" x14ac:dyDescent="0.3">
      <c r="A66" s="10" t="s">
        <v>9</v>
      </c>
      <c r="B66" s="11">
        <v>72153604</v>
      </c>
      <c r="C66" s="12">
        <v>100000</v>
      </c>
      <c r="D66" s="14" t="s">
        <v>58</v>
      </c>
      <c r="E66" s="16" t="s">
        <v>38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 x14ac:dyDescent="0.3">
      <c r="A67" s="10" t="s">
        <v>9</v>
      </c>
      <c r="B67" s="11">
        <v>72101516</v>
      </c>
      <c r="C67" s="12">
        <v>100000</v>
      </c>
      <c r="D67" s="14" t="s">
        <v>58</v>
      </c>
      <c r="E67" s="16" t="s">
        <v>38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 x14ac:dyDescent="0.3">
      <c r="A68" s="10" t="s">
        <v>9</v>
      </c>
      <c r="B68" s="11">
        <v>72151702</v>
      </c>
      <c r="C68" s="12">
        <v>100000</v>
      </c>
      <c r="D68" s="14" t="s">
        <v>58</v>
      </c>
      <c r="E68" s="16" t="s">
        <v>38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 x14ac:dyDescent="0.3">
      <c r="A69" s="10" t="s">
        <v>9</v>
      </c>
      <c r="B69" s="11">
        <v>72154003</v>
      </c>
      <c r="C69" s="12">
        <v>100000</v>
      </c>
      <c r="D69" s="14" t="s">
        <v>58</v>
      </c>
      <c r="E69" s="16" t="s">
        <v>38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 x14ac:dyDescent="0.3">
      <c r="A70" s="10" t="s">
        <v>9</v>
      </c>
      <c r="B70" s="11">
        <v>78102206</v>
      </c>
      <c r="C70" s="12">
        <v>200000</v>
      </c>
      <c r="D70" s="14" t="s">
        <v>58</v>
      </c>
      <c r="E70" s="16" t="s">
        <v>38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 x14ac:dyDescent="0.3">
      <c r="A71" s="10" t="s">
        <v>9</v>
      </c>
      <c r="B71" s="11">
        <v>47131707</v>
      </c>
      <c r="C71" s="12">
        <v>100000</v>
      </c>
      <c r="D71" s="14" t="s">
        <v>58</v>
      </c>
      <c r="E71" s="16" t="s">
        <v>38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 x14ac:dyDescent="0.3">
      <c r="A72" s="10" t="s">
        <v>9</v>
      </c>
      <c r="B72" s="11">
        <v>90111602</v>
      </c>
      <c r="C72" s="12">
        <v>100000</v>
      </c>
      <c r="D72" s="14" t="s">
        <v>58</v>
      </c>
      <c r="E72" s="16" t="s">
        <v>38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x14ac:dyDescent="0.3">
      <c r="A73" s="10" t="s">
        <v>9</v>
      </c>
      <c r="B73" s="11">
        <v>92121701</v>
      </c>
      <c r="C73" s="12">
        <f>163875*3</f>
        <v>491625</v>
      </c>
      <c r="D73" s="14" t="s">
        <v>59</v>
      </c>
      <c r="E73" s="16" t="s">
        <v>38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3">
      <c r="A74" s="10" t="s">
        <v>9</v>
      </c>
      <c r="B74" s="11">
        <v>72154028</v>
      </c>
      <c r="C74" s="12">
        <v>200000</v>
      </c>
      <c r="D74" s="14" t="s">
        <v>59</v>
      </c>
      <c r="E74" s="16" t="s">
        <v>38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3">
      <c r="A75" s="10" t="s">
        <v>9</v>
      </c>
      <c r="B75" s="11">
        <v>72102103</v>
      </c>
      <c r="C75" s="12">
        <v>163875</v>
      </c>
      <c r="D75" s="14" t="s">
        <v>59</v>
      </c>
      <c r="E75" s="16" t="s">
        <v>38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 x14ac:dyDescent="0.3">
      <c r="A76" s="10" t="s">
        <v>9</v>
      </c>
      <c r="B76" s="11">
        <v>73151801</v>
      </c>
      <c r="C76" s="12">
        <v>163875</v>
      </c>
      <c r="D76" s="14" t="s">
        <v>59</v>
      </c>
      <c r="E76" s="16" t="s">
        <v>38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 x14ac:dyDescent="0.3">
      <c r="A77" s="10" t="s">
        <v>9</v>
      </c>
      <c r="B77" s="11">
        <v>72154028</v>
      </c>
      <c r="C77" s="12">
        <v>163875</v>
      </c>
      <c r="D77" s="14" t="s">
        <v>59</v>
      </c>
      <c r="E77" s="16" t="s">
        <v>38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3">
      <c r="A78" s="10" t="s">
        <v>9</v>
      </c>
      <c r="B78" s="11">
        <v>78181505</v>
      </c>
      <c r="C78" s="12">
        <v>163875</v>
      </c>
      <c r="D78" s="14" t="s">
        <v>59</v>
      </c>
      <c r="E78" s="16" t="s">
        <v>38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3">
      <c r="A79" s="10" t="s">
        <v>9</v>
      </c>
      <c r="B79" s="11">
        <v>78111899</v>
      </c>
      <c r="C79" s="12">
        <f>2400000+700000</f>
        <v>3100000</v>
      </c>
      <c r="D79" s="14" t="s">
        <v>60</v>
      </c>
      <c r="E79" s="16" t="s">
        <v>43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3">
      <c r="A80" s="10" t="s">
        <v>9</v>
      </c>
      <c r="B80" s="11">
        <v>84121601</v>
      </c>
      <c r="C80" s="12">
        <v>4893234</v>
      </c>
      <c r="D80" s="14" t="s">
        <v>61</v>
      </c>
      <c r="E80" s="16" t="s">
        <v>38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3">
      <c r="A81" s="10" t="s">
        <v>9</v>
      </c>
      <c r="B81" s="11">
        <v>90111501</v>
      </c>
      <c r="C81" s="12">
        <v>4893234</v>
      </c>
      <c r="D81" s="14" t="s">
        <v>61</v>
      </c>
      <c r="E81" s="16" t="s">
        <v>38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3">
      <c r="A82" s="10" t="s">
        <v>9</v>
      </c>
      <c r="B82" s="11">
        <v>84131605</v>
      </c>
      <c r="C82" s="12">
        <f>6500000+6500000</f>
        <v>13000000</v>
      </c>
      <c r="D82" s="14" t="s">
        <v>62</v>
      </c>
      <c r="E82" s="16" t="s">
        <v>38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3">
      <c r="A83" s="10" t="s">
        <v>9</v>
      </c>
      <c r="B83" s="11">
        <v>84131606</v>
      </c>
      <c r="C83" s="12">
        <v>6500000</v>
      </c>
      <c r="D83" s="14" t="s">
        <v>62</v>
      </c>
      <c r="E83" s="16" t="s">
        <v>38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3">
      <c r="A84" s="10" t="s">
        <v>9</v>
      </c>
      <c r="B84" s="11">
        <v>86132101</v>
      </c>
      <c r="C84" s="12">
        <v>3000000</v>
      </c>
      <c r="D84" s="14" t="s">
        <v>63</v>
      </c>
      <c r="E84" s="16" t="s">
        <v>38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3">
      <c r="A85" s="10" t="s">
        <v>9</v>
      </c>
      <c r="B85" s="11">
        <v>90111601</v>
      </c>
      <c r="C85" s="12">
        <f>2000000+3000000</f>
        <v>5000000</v>
      </c>
      <c r="D85" s="14" t="s">
        <v>63</v>
      </c>
      <c r="E85" s="16" t="s">
        <v>43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3">
      <c r="A86" s="10" t="s">
        <v>9</v>
      </c>
      <c r="B86" s="11">
        <v>90111603</v>
      </c>
      <c r="C86" s="12">
        <f>2000000+4100000</f>
        <v>6100000</v>
      </c>
      <c r="D86" s="14" t="s">
        <v>63</v>
      </c>
      <c r="E86" s="16" t="s">
        <v>43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3">
      <c r="A87" s="10" t="s">
        <v>9</v>
      </c>
      <c r="B87" s="11">
        <v>90101603</v>
      </c>
      <c r="C87" s="12">
        <f>7000000+14000000+14600000</f>
        <v>35600000</v>
      </c>
      <c r="D87" s="14" t="s">
        <v>63</v>
      </c>
      <c r="E87" s="16" t="s">
        <v>43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3">
      <c r="A88" s="10" t="s">
        <v>9</v>
      </c>
      <c r="B88" s="11">
        <v>73159995</v>
      </c>
      <c r="C88" s="12">
        <f>3000000+2000000+2100000</f>
        <v>7100000</v>
      </c>
      <c r="D88" s="14" t="s">
        <v>63</v>
      </c>
      <c r="E88" s="16" t="s">
        <v>43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3">
      <c r="A89" s="10" t="s">
        <v>9</v>
      </c>
      <c r="B89" s="11">
        <v>50202306</v>
      </c>
      <c r="C89" s="12">
        <v>100000</v>
      </c>
      <c r="D89" s="14" t="s">
        <v>64</v>
      </c>
      <c r="E89" s="16" t="s">
        <v>38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3">
      <c r="A90" s="10" t="s">
        <v>9</v>
      </c>
      <c r="B90" s="11">
        <v>50182003</v>
      </c>
      <c r="C90" s="12">
        <v>100000</v>
      </c>
      <c r="D90" s="14" t="s">
        <v>64</v>
      </c>
      <c r="E90" s="16" t="s">
        <v>38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3">
      <c r="A91" s="10" t="s">
        <v>9</v>
      </c>
      <c r="B91" s="11">
        <v>50182001</v>
      </c>
      <c r="C91" s="12">
        <v>100000</v>
      </c>
      <c r="D91" s="14" t="s">
        <v>64</v>
      </c>
      <c r="E91" s="16" t="s">
        <v>38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3">
      <c r="A92" s="10" t="s">
        <v>9</v>
      </c>
      <c r="B92" s="11">
        <v>10161707</v>
      </c>
      <c r="C92" s="12">
        <v>100000</v>
      </c>
      <c r="D92" s="14" t="s">
        <v>64</v>
      </c>
      <c r="E92" s="16" t="s">
        <v>38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3">
      <c r="A93" s="10" t="s">
        <v>9</v>
      </c>
      <c r="B93" s="11">
        <v>82121505</v>
      </c>
      <c r="C93" s="12">
        <f>100000+100000</f>
        <v>200000</v>
      </c>
      <c r="D93" s="14" t="s">
        <v>64</v>
      </c>
      <c r="E93" s="16" t="s">
        <v>38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3">
      <c r="A94" s="10" t="s">
        <v>9</v>
      </c>
      <c r="B94" s="11">
        <v>55121706</v>
      </c>
      <c r="C94" s="12">
        <v>100000</v>
      </c>
      <c r="D94" s="14" t="s">
        <v>64</v>
      </c>
      <c r="E94" s="16" t="s">
        <v>38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3">
      <c r="A95" s="10" t="s">
        <v>9</v>
      </c>
      <c r="B95" s="11">
        <v>55121804</v>
      </c>
      <c r="C95" s="12">
        <v>100000</v>
      </c>
      <c r="D95" s="14" t="s">
        <v>64</v>
      </c>
      <c r="E95" s="16" t="s">
        <v>38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3">
      <c r="A96" s="10" t="s">
        <v>9</v>
      </c>
      <c r="B96" s="11">
        <v>72101507</v>
      </c>
      <c r="C96" s="12">
        <f>2000000+6750000</f>
        <v>8750000</v>
      </c>
      <c r="D96" s="14" t="s">
        <v>65</v>
      </c>
      <c r="E96" s="16" t="s">
        <v>12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3">
      <c r="A97" s="10" t="s">
        <v>9</v>
      </c>
      <c r="B97" s="11">
        <v>72101511</v>
      </c>
      <c r="C97" s="12">
        <v>500000</v>
      </c>
      <c r="D97" s="14" t="s">
        <v>65</v>
      </c>
      <c r="E97" s="16" t="s">
        <v>38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3">
      <c r="A98" s="10" t="s">
        <v>9</v>
      </c>
      <c r="B98" s="11">
        <v>72152401</v>
      </c>
      <c r="C98" s="12">
        <v>700000</v>
      </c>
      <c r="D98" s="14" t="s">
        <v>65</v>
      </c>
      <c r="E98" s="16" t="s">
        <v>38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3">
      <c r="A99" s="10" t="s">
        <v>9</v>
      </c>
      <c r="B99" s="11">
        <v>92121701</v>
      </c>
      <c r="C99" s="12">
        <v>100000</v>
      </c>
      <c r="D99" s="14" t="s">
        <v>65</v>
      </c>
      <c r="E99" s="16" t="s">
        <v>38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3">
      <c r="A100" s="10" t="s">
        <v>9</v>
      </c>
      <c r="B100" s="11">
        <v>72154013</v>
      </c>
      <c r="C100" s="12">
        <v>100000</v>
      </c>
      <c r="D100" s="14" t="s">
        <v>65</v>
      </c>
      <c r="E100" s="16" t="s">
        <v>38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3">
      <c r="A101" s="10" t="s">
        <v>9</v>
      </c>
      <c r="B101" s="11">
        <v>72101516</v>
      </c>
      <c r="C101" s="12">
        <v>100000</v>
      </c>
      <c r="D101" s="14" t="s">
        <v>65</v>
      </c>
      <c r="E101" s="16" t="s">
        <v>38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3">
      <c r="A102" s="10" t="s">
        <v>9</v>
      </c>
      <c r="B102" s="11">
        <v>72152001</v>
      </c>
      <c r="C102" s="12">
        <v>100000</v>
      </c>
      <c r="D102" s="14" t="s">
        <v>65</v>
      </c>
      <c r="E102" s="16" t="s">
        <v>38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3">
      <c r="A103" s="10" t="s">
        <v>9</v>
      </c>
      <c r="B103" s="11">
        <v>72101993</v>
      </c>
      <c r="C103" s="12">
        <v>500000</v>
      </c>
      <c r="D103" s="14" t="s">
        <v>65</v>
      </c>
      <c r="E103" s="16" t="s">
        <v>12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3">
      <c r="A104" s="10" t="s">
        <v>9</v>
      </c>
      <c r="B104" s="11">
        <v>72151502</v>
      </c>
      <c r="C104" s="12">
        <v>2100000</v>
      </c>
      <c r="D104" s="14" t="s">
        <v>66</v>
      </c>
      <c r="E104" s="16" t="s">
        <v>24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3">
      <c r="A105" s="10" t="s">
        <v>9</v>
      </c>
      <c r="B105" s="11">
        <v>78181507</v>
      </c>
      <c r="C105" s="12">
        <f>10000000+2000000+45000000+1950000</f>
        <v>58950000</v>
      </c>
      <c r="D105" s="14" t="s">
        <v>67</v>
      </c>
      <c r="E105" s="16" t="s">
        <v>68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3">
      <c r="A106" s="10" t="s">
        <v>9</v>
      </c>
      <c r="B106" s="11">
        <v>78181501</v>
      </c>
      <c r="C106" s="12">
        <v>1950000</v>
      </c>
      <c r="D106" s="14" t="s">
        <v>67</v>
      </c>
      <c r="E106" s="16" t="s">
        <v>38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3">
      <c r="A107" s="10" t="s">
        <v>9</v>
      </c>
      <c r="B107" s="11">
        <v>78181597</v>
      </c>
      <c r="C107" s="12">
        <f>1950000+5850000</f>
        <v>7800000</v>
      </c>
      <c r="D107" s="14" t="s">
        <v>67</v>
      </c>
      <c r="E107" s="16" t="s">
        <v>38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3">
      <c r="A108" s="10" t="s">
        <v>9</v>
      </c>
      <c r="B108" s="11">
        <v>78181599</v>
      </c>
      <c r="C108" s="12">
        <f t="shared" ref="C108:C109" si="1">1950000+1950000</f>
        <v>3900000</v>
      </c>
      <c r="D108" s="14" t="s">
        <v>67</v>
      </c>
      <c r="E108" s="16" t="s">
        <v>38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3">
      <c r="A109" s="10" t="s">
        <v>9</v>
      </c>
      <c r="B109" s="11">
        <v>78181595</v>
      </c>
      <c r="C109" s="12">
        <f t="shared" si="1"/>
        <v>3900000</v>
      </c>
      <c r="D109" s="14" t="s">
        <v>67</v>
      </c>
      <c r="E109" s="16" t="s">
        <v>38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3">
      <c r="A110" s="10" t="s">
        <v>9</v>
      </c>
      <c r="B110" s="11">
        <v>78181596</v>
      </c>
      <c r="C110" s="12">
        <v>1950000</v>
      </c>
      <c r="D110" s="14" t="s">
        <v>67</v>
      </c>
      <c r="E110" s="16" t="s">
        <v>38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3">
      <c r="A111" s="10" t="s">
        <v>9</v>
      </c>
      <c r="B111" s="11">
        <v>78181594</v>
      </c>
      <c r="C111" s="12">
        <v>1950000</v>
      </c>
      <c r="D111" s="14" t="s">
        <v>67</v>
      </c>
      <c r="E111" s="16" t="s">
        <v>38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3">
      <c r="A112" s="10" t="s">
        <v>9</v>
      </c>
      <c r="B112" s="11">
        <v>72151604</v>
      </c>
      <c r="C112" s="12">
        <v>300000</v>
      </c>
      <c r="D112" s="14" t="s">
        <v>69</v>
      </c>
      <c r="E112" s="16" t="s">
        <v>38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3">
      <c r="A113" s="10" t="s">
        <v>9</v>
      </c>
      <c r="B113" s="11">
        <v>81119901</v>
      </c>
      <c r="C113" s="12">
        <v>1800000</v>
      </c>
      <c r="D113" s="14" t="s">
        <v>69</v>
      </c>
      <c r="E113" s="16" t="s">
        <v>38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3">
      <c r="A114" s="10" t="s">
        <v>9</v>
      </c>
      <c r="B114" s="11">
        <v>72103302</v>
      </c>
      <c r="C114" s="12">
        <v>150000</v>
      </c>
      <c r="D114" s="14" t="s">
        <v>69</v>
      </c>
      <c r="E114" s="16" t="s">
        <v>38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3">
      <c r="A115" s="10" t="s">
        <v>9</v>
      </c>
      <c r="B115" s="11">
        <v>72154065</v>
      </c>
      <c r="C115" s="12">
        <v>400000</v>
      </c>
      <c r="D115" s="14" t="s">
        <v>70</v>
      </c>
      <c r="E115" s="16" t="s">
        <v>38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3">
      <c r="A116" s="10" t="s">
        <v>9</v>
      </c>
      <c r="B116" s="11">
        <v>72153615</v>
      </c>
      <c r="C116" s="12">
        <v>1480000</v>
      </c>
      <c r="D116" s="14" t="s">
        <v>70</v>
      </c>
      <c r="E116" s="16" t="s">
        <v>43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3">
      <c r="A117" s="10" t="s">
        <v>9</v>
      </c>
      <c r="B117" s="11">
        <v>73171604</v>
      </c>
      <c r="C117" s="12">
        <v>300000</v>
      </c>
      <c r="D117" s="14" t="s">
        <v>70</v>
      </c>
      <c r="E117" s="16" t="s">
        <v>38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3">
      <c r="A118" s="10" t="s">
        <v>9</v>
      </c>
      <c r="B118" s="11">
        <v>72101511</v>
      </c>
      <c r="C118" s="12">
        <v>300000</v>
      </c>
      <c r="D118" s="14" t="s">
        <v>70</v>
      </c>
      <c r="E118" s="16" t="s">
        <v>38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3">
      <c r="A119" s="10" t="s">
        <v>9</v>
      </c>
      <c r="B119" s="11">
        <v>72101599</v>
      </c>
      <c r="C119" s="12">
        <v>100000</v>
      </c>
      <c r="D119" s="14" t="s">
        <v>70</v>
      </c>
      <c r="E119" s="16" t="s">
        <v>38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3">
      <c r="A120" s="10" t="s">
        <v>9</v>
      </c>
      <c r="B120" s="11">
        <v>72154066</v>
      </c>
      <c r="C120" s="12">
        <v>300000</v>
      </c>
      <c r="D120" s="14" t="s">
        <v>70</v>
      </c>
      <c r="E120" s="16" t="s">
        <v>38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3">
      <c r="A121" s="10" t="s">
        <v>9</v>
      </c>
      <c r="B121" s="11">
        <v>81112399</v>
      </c>
      <c r="C121" s="12">
        <v>600000</v>
      </c>
      <c r="D121" s="14" t="s">
        <v>71</v>
      </c>
      <c r="E121" s="16" t="s">
        <v>38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3">
      <c r="A122" s="10" t="s">
        <v>9</v>
      </c>
      <c r="B122" s="11">
        <v>81112306</v>
      </c>
      <c r="C122" s="12">
        <v>100000</v>
      </c>
      <c r="D122" s="14" t="s">
        <v>71</v>
      </c>
      <c r="E122" s="16" t="s">
        <v>38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3">
      <c r="A123" s="10" t="s">
        <v>9</v>
      </c>
      <c r="B123" s="11">
        <v>81111511</v>
      </c>
      <c r="C123" s="12">
        <v>9000000</v>
      </c>
      <c r="D123" s="14" t="s">
        <v>71</v>
      </c>
      <c r="E123" s="16" t="s">
        <v>72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3">
      <c r="A124" s="10" t="s">
        <v>9</v>
      </c>
      <c r="B124" s="11">
        <v>81112202</v>
      </c>
      <c r="C124" s="12">
        <v>4500000</v>
      </c>
      <c r="D124" s="14" t="s">
        <v>71</v>
      </c>
      <c r="E124" s="16" t="s">
        <v>38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 x14ac:dyDescent="0.3">
      <c r="A125" s="10" t="s">
        <v>9</v>
      </c>
      <c r="B125" s="11">
        <v>43231512</v>
      </c>
      <c r="C125" s="12">
        <v>100000</v>
      </c>
      <c r="D125" s="14" t="s">
        <v>71</v>
      </c>
      <c r="E125" s="16" t="s">
        <v>38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 x14ac:dyDescent="0.3">
      <c r="A126" s="10" t="s">
        <v>9</v>
      </c>
      <c r="B126" s="11">
        <v>81112204</v>
      </c>
      <c r="C126" s="12">
        <v>200000</v>
      </c>
      <c r="D126" s="14" t="s">
        <v>71</v>
      </c>
      <c r="E126" s="16" t="s">
        <v>38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 x14ac:dyDescent="0.3">
      <c r="A127" s="10" t="s">
        <v>9</v>
      </c>
      <c r="B127" s="11">
        <v>81111504</v>
      </c>
      <c r="C127" s="12">
        <v>100000</v>
      </c>
      <c r="D127" s="14" t="s">
        <v>71</v>
      </c>
      <c r="E127" s="16" t="s">
        <v>38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3">
      <c r="A128" s="10" t="s">
        <v>9</v>
      </c>
      <c r="B128" s="11">
        <v>81112299</v>
      </c>
      <c r="C128" s="12">
        <v>200000</v>
      </c>
      <c r="D128" s="14" t="s">
        <v>71</v>
      </c>
      <c r="E128" s="16" t="s">
        <v>38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 x14ac:dyDescent="0.3">
      <c r="A129" s="10" t="s">
        <v>9</v>
      </c>
      <c r="B129" s="11">
        <v>81112218</v>
      </c>
      <c r="C129" s="12">
        <v>100000</v>
      </c>
      <c r="D129" s="14" t="s">
        <v>71</v>
      </c>
      <c r="E129" s="16" t="s">
        <v>38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 x14ac:dyDescent="0.3">
      <c r="A130" s="10" t="s">
        <v>9</v>
      </c>
      <c r="B130" s="11">
        <v>81119901</v>
      </c>
      <c r="C130" s="12">
        <v>100000</v>
      </c>
      <c r="D130" s="14" t="s">
        <v>71</v>
      </c>
      <c r="E130" s="16" t="s">
        <v>38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 x14ac:dyDescent="0.3">
      <c r="A131" s="10" t="s">
        <v>9</v>
      </c>
      <c r="B131" s="11">
        <v>72101516</v>
      </c>
      <c r="C131" s="12">
        <v>200000</v>
      </c>
      <c r="D131" s="14" t="s">
        <v>73</v>
      </c>
      <c r="E131" s="16" t="s">
        <v>38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 x14ac:dyDescent="0.3">
      <c r="A132" s="10" t="s">
        <v>9</v>
      </c>
      <c r="B132" s="11">
        <v>72151603</v>
      </c>
      <c r="C132" s="12">
        <v>250000</v>
      </c>
      <c r="D132" s="14" t="s">
        <v>73</v>
      </c>
      <c r="E132" s="16" t="s">
        <v>38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3">
      <c r="A133" s="10" t="s">
        <v>9</v>
      </c>
      <c r="B133" s="11">
        <v>72153609</v>
      </c>
      <c r="C133" s="12">
        <v>250000</v>
      </c>
      <c r="D133" s="14" t="s">
        <v>73</v>
      </c>
      <c r="E133" s="16" t="s">
        <v>38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 x14ac:dyDescent="0.3">
      <c r="A134" s="10" t="s">
        <v>9</v>
      </c>
      <c r="B134" s="11">
        <v>72101599</v>
      </c>
      <c r="C134" s="12">
        <v>100000</v>
      </c>
      <c r="D134" s="14" t="s">
        <v>73</v>
      </c>
      <c r="E134" s="16" t="s">
        <v>38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 x14ac:dyDescent="0.3">
      <c r="A135" s="10" t="s">
        <v>9</v>
      </c>
      <c r="B135" s="11">
        <v>93161609</v>
      </c>
      <c r="C135" s="12">
        <v>800000</v>
      </c>
      <c r="D135" s="14" t="s">
        <v>73</v>
      </c>
      <c r="E135" s="16" t="s">
        <v>38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 x14ac:dyDescent="0.3">
      <c r="A136" s="10" t="s">
        <v>9</v>
      </c>
      <c r="B136" s="11">
        <v>84131503</v>
      </c>
      <c r="C136" s="12">
        <f>230000+330000</f>
        <v>560000</v>
      </c>
      <c r="D136" s="14" t="s">
        <v>74</v>
      </c>
      <c r="E136" s="16" t="s">
        <v>38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 x14ac:dyDescent="0.3">
      <c r="A137" s="10" t="s">
        <v>9</v>
      </c>
      <c r="B137" s="11">
        <v>93151611</v>
      </c>
      <c r="C137" s="12">
        <v>36000000</v>
      </c>
      <c r="D137" s="14" t="s">
        <v>75</v>
      </c>
      <c r="E137" s="16" t="s">
        <v>43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 x14ac:dyDescent="0.3">
      <c r="A138" s="10" t="s">
        <v>9</v>
      </c>
      <c r="B138" s="11">
        <v>84131504</v>
      </c>
      <c r="C138" s="12">
        <v>100000</v>
      </c>
      <c r="D138" s="14" t="s">
        <v>75</v>
      </c>
      <c r="E138" s="16" t="s">
        <v>38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3">
      <c r="A139" s="10" t="s">
        <v>9</v>
      </c>
      <c r="B139" s="11">
        <v>15101506</v>
      </c>
      <c r="C139" s="12">
        <v>14848000</v>
      </c>
      <c r="D139" s="14" t="s">
        <v>76</v>
      </c>
      <c r="E139" s="16" t="s">
        <v>38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 x14ac:dyDescent="0.3">
      <c r="A140" s="10" t="s">
        <v>9</v>
      </c>
      <c r="B140" s="11">
        <v>15101505</v>
      </c>
      <c r="C140" s="12">
        <v>5000000</v>
      </c>
      <c r="D140" s="14" t="s">
        <v>76</v>
      </c>
      <c r="E140" s="16" t="s">
        <v>38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 x14ac:dyDescent="0.3">
      <c r="A141" s="10" t="s">
        <v>9</v>
      </c>
      <c r="B141" s="11">
        <v>15121501</v>
      </c>
      <c r="C141" s="12">
        <v>200000</v>
      </c>
      <c r="D141" s="14" t="s">
        <v>76</v>
      </c>
      <c r="E141" s="16" t="s">
        <v>38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 x14ac:dyDescent="0.3">
      <c r="A142" s="10" t="s">
        <v>9</v>
      </c>
      <c r="B142" s="11">
        <v>15121508</v>
      </c>
      <c r="C142" s="12">
        <v>100000</v>
      </c>
      <c r="D142" s="14" t="s">
        <v>76</v>
      </c>
      <c r="E142" s="16" t="s">
        <v>38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 x14ac:dyDescent="0.3">
      <c r="A143" s="10" t="s">
        <v>9</v>
      </c>
      <c r="B143" s="11">
        <v>15111799</v>
      </c>
      <c r="C143" s="12">
        <v>500000</v>
      </c>
      <c r="D143" s="14" t="s">
        <v>76</v>
      </c>
      <c r="E143" s="16" t="s">
        <v>38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 x14ac:dyDescent="0.3">
      <c r="A144" s="10" t="s">
        <v>9</v>
      </c>
      <c r="B144" s="11">
        <v>15121509</v>
      </c>
      <c r="C144" s="12">
        <v>100000</v>
      </c>
      <c r="D144" s="14" t="s">
        <v>76</v>
      </c>
      <c r="E144" s="16" t="s">
        <v>38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 x14ac:dyDescent="0.3">
      <c r="A145" s="10" t="s">
        <v>9</v>
      </c>
      <c r="B145" s="11">
        <v>15121802</v>
      </c>
      <c r="C145" s="12">
        <v>100000</v>
      </c>
      <c r="D145" s="14" t="s">
        <v>76</v>
      </c>
      <c r="E145" s="16" t="s">
        <v>38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 x14ac:dyDescent="0.3">
      <c r="A146" s="10" t="s">
        <v>9</v>
      </c>
      <c r="B146" s="11">
        <v>15121902</v>
      </c>
      <c r="C146" s="12">
        <v>300000</v>
      </c>
      <c r="D146" s="14" t="s">
        <v>76</v>
      </c>
      <c r="E146" s="16" t="s">
        <v>38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 x14ac:dyDescent="0.3">
      <c r="A147" s="10" t="s">
        <v>9</v>
      </c>
      <c r="B147" s="11">
        <v>12161602</v>
      </c>
      <c r="C147" s="12">
        <v>100000</v>
      </c>
      <c r="D147" s="14" t="s">
        <v>77</v>
      </c>
      <c r="E147" s="16" t="s">
        <v>38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 x14ac:dyDescent="0.3">
      <c r="A148" s="10" t="s">
        <v>9</v>
      </c>
      <c r="B148" s="11">
        <v>46171501</v>
      </c>
      <c r="C148" s="12">
        <v>500000</v>
      </c>
      <c r="D148" s="14" t="s">
        <v>78</v>
      </c>
      <c r="E148" s="16" t="s">
        <v>43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 x14ac:dyDescent="0.3">
      <c r="A149" s="10" t="s">
        <v>9</v>
      </c>
      <c r="B149" s="11">
        <v>43201553</v>
      </c>
      <c r="C149" s="12">
        <v>1000000</v>
      </c>
      <c r="D149" s="14" t="s">
        <v>79</v>
      </c>
      <c r="E149" s="16" t="s">
        <v>43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 x14ac:dyDescent="0.3">
      <c r="A150" s="10" t="s">
        <v>9</v>
      </c>
      <c r="B150" s="11">
        <v>43223207</v>
      </c>
      <c r="C150" s="12">
        <v>1000000</v>
      </c>
      <c r="D150" s="14" t="s">
        <v>79</v>
      </c>
      <c r="E150" s="16" t="s">
        <v>43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 x14ac:dyDescent="0.3">
      <c r="A151" s="10" t="s">
        <v>9</v>
      </c>
      <c r="B151" s="11">
        <v>52161523</v>
      </c>
      <c r="C151" s="12">
        <v>1000000</v>
      </c>
      <c r="D151" s="14" t="s">
        <v>79</v>
      </c>
      <c r="E151" s="16" t="s">
        <v>43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 x14ac:dyDescent="0.3">
      <c r="A152" s="10" t="s">
        <v>9</v>
      </c>
      <c r="B152" s="11">
        <v>39121006</v>
      </c>
      <c r="C152" s="12">
        <v>200000</v>
      </c>
      <c r="D152" s="14" t="s">
        <v>79</v>
      </c>
      <c r="E152" s="16" t="s">
        <v>38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 x14ac:dyDescent="0.3">
      <c r="A153" s="10" t="s">
        <v>9</v>
      </c>
      <c r="B153" s="11">
        <v>45111699</v>
      </c>
      <c r="C153" s="12">
        <v>100000</v>
      </c>
      <c r="D153" s="14" t="s">
        <v>79</v>
      </c>
      <c r="E153" s="16" t="s">
        <v>38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 x14ac:dyDescent="0.3">
      <c r="A154" s="10" t="s">
        <v>9</v>
      </c>
      <c r="B154" s="11">
        <v>39121009</v>
      </c>
      <c r="C154" s="12">
        <v>300000</v>
      </c>
      <c r="D154" s="14" t="s">
        <v>79</v>
      </c>
      <c r="E154" s="16" t="s">
        <v>43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3">
      <c r="A155" s="10" t="s">
        <v>9</v>
      </c>
      <c r="B155" s="11">
        <v>39101605</v>
      </c>
      <c r="C155" s="12">
        <v>500000</v>
      </c>
      <c r="D155" s="14" t="s">
        <v>79</v>
      </c>
      <c r="E155" s="16" t="s">
        <v>38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 x14ac:dyDescent="0.3">
      <c r="A156" s="10" t="s">
        <v>9</v>
      </c>
      <c r="B156" s="11">
        <v>39101601</v>
      </c>
      <c r="C156" s="12">
        <v>500000</v>
      </c>
      <c r="D156" s="14" t="s">
        <v>79</v>
      </c>
      <c r="E156" s="16" t="s">
        <v>38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 x14ac:dyDescent="0.3">
      <c r="A157" s="10" t="s">
        <v>9</v>
      </c>
      <c r="B157" s="11">
        <v>39131706</v>
      </c>
      <c r="C157" s="12">
        <v>200000</v>
      </c>
      <c r="D157" s="14" t="s">
        <v>79</v>
      </c>
      <c r="E157" s="16" t="s">
        <v>38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 x14ac:dyDescent="0.3">
      <c r="A158" s="10" t="s">
        <v>9</v>
      </c>
      <c r="B158" s="11">
        <v>39121414</v>
      </c>
      <c r="C158" s="12">
        <v>100000</v>
      </c>
      <c r="D158" s="14" t="s">
        <v>79</v>
      </c>
      <c r="E158" s="16" t="s">
        <v>38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 x14ac:dyDescent="0.3">
      <c r="A159" s="10" t="s">
        <v>9</v>
      </c>
      <c r="B159" s="11">
        <v>39121103</v>
      </c>
      <c r="C159" s="12">
        <v>100000</v>
      </c>
      <c r="D159" s="14" t="s">
        <v>79</v>
      </c>
      <c r="E159" s="16" t="s">
        <v>38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 x14ac:dyDescent="0.3">
      <c r="A160" s="10" t="s">
        <v>9</v>
      </c>
      <c r="B160" s="11">
        <v>31201502</v>
      </c>
      <c r="C160" s="12">
        <v>200000</v>
      </c>
      <c r="D160" s="14" t="s">
        <v>79</v>
      </c>
      <c r="E160" s="16" t="s">
        <v>38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 x14ac:dyDescent="0.3">
      <c r="A161" s="10" t="s">
        <v>9</v>
      </c>
      <c r="B161" s="11">
        <v>39111810</v>
      </c>
      <c r="C161" s="12">
        <v>500000</v>
      </c>
      <c r="D161" s="14" t="s">
        <v>79</v>
      </c>
      <c r="E161" s="16" t="s">
        <v>38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 x14ac:dyDescent="0.3">
      <c r="A162" s="10" t="s">
        <v>9</v>
      </c>
      <c r="B162" s="11">
        <v>39121017</v>
      </c>
      <c r="C162" s="12">
        <v>100000</v>
      </c>
      <c r="D162" s="14" t="s">
        <v>79</v>
      </c>
      <c r="E162" s="16" t="s">
        <v>38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 x14ac:dyDescent="0.3">
      <c r="A163" s="10" t="s">
        <v>9</v>
      </c>
      <c r="B163" s="11">
        <v>26121613</v>
      </c>
      <c r="C163" s="12">
        <v>100000</v>
      </c>
      <c r="D163" s="14" t="s">
        <v>79</v>
      </c>
      <c r="E163" s="16" t="s">
        <v>38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 x14ac:dyDescent="0.3">
      <c r="A164" s="10" t="s">
        <v>9</v>
      </c>
      <c r="B164" s="11">
        <v>26121620</v>
      </c>
      <c r="C164" s="12">
        <v>100000</v>
      </c>
      <c r="D164" s="14" t="s">
        <v>79</v>
      </c>
      <c r="E164" s="16" t="s">
        <v>38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 x14ac:dyDescent="0.3">
      <c r="A165" s="10" t="s">
        <v>9</v>
      </c>
      <c r="B165" s="11">
        <v>26121606</v>
      </c>
      <c r="C165" s="12">
        <v>300000</v>
      </c>
      <c r="D165" s="14" t="s">
        <v>79</v>
      </c>
      <c r="E165" s="16" t="s">
        <v>38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 x14ac:dyDescent="0.3">
      <c r="A166" s="10" t="s">
        <v>9</v>
      </c>
      <c r="B166" s="11">
        <v>26121616</v>
      </c>
      <c r="C166" s="12">
        <v>200000</v>
      </c>
      <c r="D166" s="14" t="s">
        <v>79</v>
      </c>
      <c r="E166" s="16" t="s">
        <v>38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 x14ac:dyDescent="0.3">
      <c r="A167" s="10" t="s">
        <v>9</v>
      </c>
      <c r="B167" s="11">
        <v>26121609</v>
      </c>
      <c r="C167" s="12">
        <v>200000</v>
      </c>
      <c r="D167" s="14" t="s">
        <v>79</v>
      </c>
      <c r="E167" s="16" t="s">
        <v>38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 x14ac:dyDescent="0.3">
      <c r="A168" s="10" t="s">
        <v>9</v>
      </c>
      <c r="B168" s="11">
        <v>26121634</v>
      </c>
      <c r="C168" s="12">
        <v>100000</v>
      </c>
      <c r="D168" s="14" t="s">
        <v>79</v>
      </c>
      <c r="E168" s="16" t="s">
        <v>38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 x14ac:dyDescent="0.3">
      <c r="A169" s="10" t="s">
        <v>9</v>
      </c>
      <c r="B169" s="11">
        <v>26121607</v>
      </c>
      <c r="C169" s="12">
        <v>100000</v>
      </c>
      <c r="D169" s="14" t="s">
        <v>79</v>
      </c>
      <c r="E169" s="16" t="s">
        <v>38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 x14ac:dyDescent="0.3">
      <c r="A170" s="10" t="s">
        <v>9</v>
      </c>
      <c r="B170" s="11">
        <v>39121440</v>
      </c>
      <c r="C170" s="12">
        <f>200000+250000+100000</f>
        <v>550000</v>
      </c>
      <c r="D170" s="14" t="s">
        <v>79</v>
      </c>
      <c r="E170" s="16" t="s">
        <v>43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 x14ac:dyDescent="0.3">
      <c r="A171" s="10" t="s">
        <v>9</v>
      </c>
      <c r="B171" s="11">
        <v>39101803</v>
      </c>
      <c r="C171" s="12">
        <v>500000</v>
      </c>
      <c r="D171" s="14" t="s">
        <v>79</v>
      </c>
      <c r="E171" s="16" t="s">
        <v>38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 x14ac:dyDescent="0.3">
      <c r="A172" s="10" t="s">
        <v>9</v>
      </c>
      <c r="B172" s="11">
        <v>39111803</v>
      </c>
      <c r="C172" s="12">
        <v>300000</v>
      </c>
      <c r="D172" s="14" t="s">
        <v>79</v>
      </c>
      <c r="E172" s="16" t="s">
        <v>38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 x14ac:dyDescent="0.3">
      <c r="A173" s="10" t="s">
        <v>9</v>
      </c>
      <c r="B173" s="11">
        <v>39121031</v>
      </c>
      <c r="C173" s="12">
        <v>200000</v>
      </c>
      <c r="D173" s="14" t="s">
        <v>79</v>
      </c>
      <c r="E173" s="16" t="s">
        <v>38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 x14ac:dyDescent="0.3">
      <c r="A174" s="10" t="s">
        <v>9</v>
      </c>
      <c r="B174" s="11">
        <v>39121318</v>
      </c>
      <c r="C174" s="12">
        <v>100000</v>
      </c>
      <c r="D174" s="14" t="s">
        <v>79</v>
      </c>
      <c r="E174" s="16" t="s">
        <v>38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 x14ac:dyDescent="0.3">
      <c r="A175" s="10" t="s">
        <v>9</v>
      </c>
      <c r="B175" s="11">
        <v>39121439</v>
      </c>
      <c r="C175" s="12">
        <v>100000</v>
      </c>
      <c r="D175" s="14" t="s">
        <v>79</v>
      </c>
      <c r="E175" s="16" t="s">
        <v>38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 x14ac:dyDescent="0.3">
      <c r="A176" s="10" t="s">
        <v>9</v>
      </c>
      <c r="B176" s="11">
        <v>39101901</v>
      </c>
      <c r="C176" s="12">
        <v>400000</v>
      </c>
      <c r="D176" s="14" t="s">
        <v>79</v>
      </c>
      <c r="E176" s="16" t="s">
        <v>38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 x14ac:dyDescent="0.3">
      <c r="A177" s="10" t="s">
        <v>9</v>
      </c>
      <c r="B177" s="11">
        <v>39131707</v>
      </c>
      <c r="C177" s="12">
        <v>300000</v>
      </c>
      <c r="D177" s="14" t="s">
        <v>79</v>
      </c>
      <c r="E177" s="16" t="s">
        <v>38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 x14ac:dyDescent="0.3">
      <c r="A178" s="10" t="s">
        <v>9</v>
      </c>
      <c r="B178" s="11">
        <v>39121721</v>
      </c>
      <c r="C178" s="12">
        <v>500000</v>
      </c>
      <c r="D178" s="14" t="s">
        <v>79</v>
      </c>
      <c r="E178" s="16" t="s">
        <v>38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 x14ac:dyDescent="0.3">
      <c r="A179" s="10" t="s">
        <v>9</v>
      </c>
      <c r="B179" s="11">
        <v>26111701</v>
      </c>
      <c r="C179" s="12">
        <v>100000</v>
      </c>
      <c r="D179" s="14" t="s">
        <v>79</v>
      </c>
      <c r="E179" s="16" t="s">
        <v>38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 x14ac:dyDescent="0.3">
      <c r="A180" s="10" t="s">
        <v>9</v>
      </c>
      <c r="B180" s="11">
        <v>39121610</v>
      </c>
      <c r="C180" s="12">
        <v>100000</v>
      </c>
      <c r="D180" s="14" t="s">
        <v>79</v>
      </c>
      <c r="E180" s="16" t="s">
        <v>38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 x14ac:dyDescent="0.3">
      <c r="A181" s="10" t="s">
        <v>9</v>
      </c>
      <c r="B181" s="11">
        <v>46171605</v>
      </c>
      <c r="C181" s="12">
        <v>100000</v>
      </c>
      <c r="D181" s="14" t="s">
        <v>79</v>
      </c>
      <c r="E181" s="16" t="s">
        <v>38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 x14ac:dyDescent="0.3">
      <c r="A182" s="10" t="s">
        <v>9</v>
      </c>
      <c r="B182" s="11">
        <v>27113203</v>
      </c>
      <c r="C182" s="12">
        <v>200000</v>
      </c>
      <c r="D182" s="14" t="s">
        <v>79</v>
      </c>
      <c r="E182" s="16" t="s">
        <v>38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 x14ac:dyDescent="0.3">
      <c r="A183" s="10" t="s">
        <v>9</v>
      </c>
      <c r="B183" s="11">
        <v>46171520</v>
      </c>
      <c r="C183" s="12">
        <v>100000</v>
      </c>
      <c r="D183" s="14" t="s">
        <v>79</v>
      </c>
      <c r="E183" s="16" t="s">
        <v>38</v>
      </c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 x14ac:dyDescent="0.3">
      <c r="A184" s="10" t="s">
        <v>9</v>
      </c>
      <c r="B184" s="11">
        <v>43201827</v>
      </c>
      <c r="C184" s="12">
        <v>55000</v>
      </c>
      <c r="D184" s="14" t="s">
        <v>79</v>
      </c>
      <c r="E184" s="16" t="s">
        <v>38</v>
      </c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 x14ac:dyDescent="0.3">
      <c r="A185" s="10" t="s">
        <v>9</v>
      </c>
      <c r="B185" s="11">
        <v>43201513</v>
      </c>
      <c r="C185" s="12">
        <v>100000</v>
      </c>
      <c r="D185" s="14" t="s">
        <v>79</v>
      </c>
      <c r="E185" s="16" t="s">
        <v>38</v>
      </c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 x14ac:dyDescent="0.3">
      <c r="A186" s="10" t="s">
        <v>9</v>
      </c>
      <c r="B186" s="11">
        <v>39121011</v>
      </c>
      <c r="C186" s="12">
        <v>100000</v>
      </c>
      <c r="D186" s="14" t="s">
        <v>79</v>
      </c>
      <c r="E186" s="16" t="s">
        <v>38</v>
      </c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 x14ac:dyDescent="0.3">
      <c r="A187" s="10" t="s">
        <v>9</v>
      </c>
      <c r="B187" s="11">
        <v>32101601</v>
      </c>
      <c r="C187" s="12">
        <v>100000</v>
      </c>
      <c r="D187" s="14" t="s">
        <v>79</v>
      </c>
      <c r="E187" s="16" t="s">
        <v>38</v>
      </c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 x14ac:dyDescent="0.3">
      <c r="A188" s="10" t="s">
        <v>9</v>
      </c>
      <c r="B188" s="11">
        <v>32101602</v>
      </c>
      <c r="C188" s="12">
        <v>100000</v>
      </c>
      <c r="D188" s="14" t="s">
        <v>79</v>
      </c>
      <c r="E188" s="16" t="s">
        <v>38</v>
      </c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 x14ac:dyDescent="0.3">
      <c r="A189" s="10" t="s">
        <v>9</v>
      </c>
      <c r="B189" s="11">
        <v>43201803</v>
      </c>
      <c r="C189" s="12">
        <v>100000</v>
      </c>
      <c r="D189" s="14" t="s">
        <v>79</v>
      </c>
      <c r="E189" s="16" t="s">
        <v>38</v>
      </c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 x14ac:dyDescent="0.3">
      <c r="A190" s="10" t="s">
        <v>9</v>
      </c>
      <c r="B190" s="11">
        <v>44101509</v>
      </c>
      <c r="C190" s="12">
        <v>100000</v>
      </c>
      <c r="D190" s="14" t="s">
        <v>79</v>
      </c>
      <c r="E190" s="16" t="s">
        <v>38</v>
      </c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 x14ac:dyDescent="0.3">
      <c r="A191" s="10" t="s">
        <v>9</v>
      </c>
      <c r="B191" s="11">
        <v>43211719</v>
      </c>
      <c r="C191" s="12">
        <v>100000</v>
      </c>
      <c r="D191" s="14" t="s">
        <v>79</v>
      </c>
      <c r="E191" s="16" t="s">
        <v>38</v>
      </c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 x14ac:dyDescent="0.3">
      <c r="A192" s="10" t="s">
        <v>9</v>
      </c>
      <c r="B192" s="11">
        <v>43211706</v>
      </c>
      <c r="C192" s="12">
        <v>100000</v>
      </c>
      <c r="D192" s="14" t="s">
        <v>79</v>
      </c>
      <c r="E192" s="16" t="s">
        <v>38</v>
      </c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 x14ac:dyDescent="0.3">
      <c r="A193" s="10" t="s">
        <v>9</v>
      </c>
      <c r="B193" s="11">
        <v>43202005</v>
      </c>
      <c r="C193" s="12">
        <v>300000</v>
      </c>
      <c r="D193" s="14" t="s">
        <v>79</v>
      </c>
      <c r="E193" s="16" t="s">
        <v>43</v>
      </c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 x14ac:dyDescent="0.3">
      <c r="A194" s="10" t="s">
        <v>9</v>
      </c>
      <c r="B194" s="11">
        <v>43201531</v>
      </c>
      <c r="C194" s="12">
        <v>700000</v>
      </c>
      <c r="D194" s="14" t="s">
        <v>79</v>
      </c>
      <c r="E194" s="16" t="s">
        <v>38</v>
      </c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 x14ac:dyDescent="0.3">
      <c r="A195" s="10" t="s">
        <v>9</v>
      </c>
      <c r="B195" s="11">
        <v>43191609</v>
      </c>
      <c r="C195" s="12">
        <f>8000000+148000</f>
        <v>8148000</v>
      </c>
      <c r="D195" s="14" t="s">
        <v>79</v>
      </c>
      <c r="E195" s="16" t="s">
        <v>38</v>
      </c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 x14ac:dyDescent="0.3">
      <c r="A196" s="10" t="s">
        <v>9</v>
      </c>
      <c r="B196" s="11">
        <v>30171501</v>
      </c>
      <c r="C196" s="12">
        <v>350000</v>
      </c>
      <c r="D196" s="14" t="s">
        <v>80</v>
      </c>
      <c r="E196" s="16" t="s">
        <v>43</v>
      </c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 x14ac:dyDescent="0.3">
      <c r="A197" s="10" t="s">
        <v>9</v>
      </c>
      <c r="B197" s="11">
        <v>40172808</v>
      </c>
      <c r="C197" s="12">
        <v>100000</v>
      </c>
      <c r="D197" s="14" t="s">
        <v>81</v>
      </c>
      <c r="E197" s="16" t="s">
        <v>38</v>
      </c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 x14ac:dyDescent="0.3">
      <c r="A198" s="10" t="s">
        <v>9</v>
      </c>
      <c r="B198" s="11">
        <v>40172906</v>
      </c>
      <c r="C198" s="12">
        <v>100000</v>
      </c>
      <c r="D198" s="14" t="s">
        <v>81</v>
      </c>
      <c r="E198" s="16" t="s">
        <v>43</v>
      </c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 x14ac:dyDescent="0.3">
      <c r="A199" s="10" t="s">
        <v>9</v>
      </c>
      <c r="B199" s="11">
        <v>40174608</v>
      </c>
      <c r="C199" s="12">
        <v>100000</v>
      </c>
      <c r="D199" s="14" t="s">
        <v>81</v>
      </c>
      <c r="E199" s="16" t="s">
        <v>43</v>
      </c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 x14ac:dyDescent="0.3">
      <c r="A200" s="10" t="s">
        <v>9</v>
      </c>
      <c r="B200" s="11">
        <v>40183002</v>
      </c>
      <c r="C200" s="12">
        <v>100000</v>
      </c>
      <c r="D200" s="14" t="s">
        <v>81</v>
      </c>
      <c r="E200" s="16" t="s">
        <v>43</v>
      </c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 x14ac:dyDescent="0.3">
      <c r="A201" s="10" t="s">
        <v>9</v>
      </c>
      <c r="B201" s="11">
        <v>40142008</v>
      </c>
      <c r="C201" s="12">
        <v>100000</v>
      </c>
      <c r="D201" s="14" t="s">
        <v>81</v>
      </c>
      <c r="E201" s="16" t="s">
        <v>43</v>
      </c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 x14ac:dyDescent="0.3">
      <c r="A202" s="10" t="s">
        <v>9</v>
      </c>
      <c r="B202" s="11">
        <v>27113201</v>
      </c>
      <c r="C202" s="12">
        <v>300000</v>
      </c>
      <c r="D202" s="14" t="s">
        <v>82</v>
      </c>
      <c r="E202" s="16" t="s">
        <v>43</v>
      </c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 x14ac:dyDescent="0.3">
      <c r="A203" s="10" t="s">
        <v>9</v>
      </c>
      <c r="B203" s="11">
        <v>46181704</v>
      </c>
      <c r="C203" s="12">
        <v>39500</v>
      </c>
      <c r="D203" s="14" t="s">
        <v>82</v>
      </c>
      <c r="E203" s="16" t="s">
        <v>38</v>
      </c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 x14ac:dyDescent="0.3">
      <c r="A204" s="10" t="s">
        <v>9</v>
      </c>
      <c r="B204" s="11">
        <v>44111807</v>
      </c>
      <c r="C204" s="12">
        <v>210000</v>
      </c>
      <c r="D204" s="14" t="s">
        <v>82</v>
      </c>
      <c r="E204" s="16" t="s">
        <v>43</v>
      </c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 x14ac:dyDescent="0.3">
      <c r="A205" s="10" t="s">
        <v>9</v>
      </c>
      <c r="B205" s="11">
        <v>30191501</v>
      </c>
      <c r="C205" s="12">
        <v>105000</v>
      </c>
      <c r="D205" s="14" t="s">
        <v>82</v>
      </c>
      <c r="E205" s="16" t="s">
        <v>43</v>
      </c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 x14ac:dyDescent="0.3">
      <c r="A206" s="10" t="s">
        <v>9</v>
      </c>
      <c r="B206" s="11">
        <v>25172504</v>
      </c>
      <c r="C206" s="12">
        <v>2500000</v>
      </c>
      <c r="D206" s="14" t="s">
        <v>83</v>
      </c>
      <c r="E206" s="16" t="s">
        <v>43</v>
      </c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 x14ac:dyDescent="0.3">
      <c r="A207" s="10" t="s">
        <v>9</v>
      </c>
      <c r="B207" s="11">
        <v>25172512</v>
      </c>
      <c r="C207" s="12">
        <v>1000000</v>
      </c>
      <c r="D207" s="14" t="s">
        <v>83</v>
      </c>
      <c r="E207" s="16" t="s">
        <v>43</v>
      </c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 x14ac:dyDescent="0.3">
      <c r="A208" s="10" t="s">
        <v>9</v>
      </c>
      <c r="B208" s="11">
        <v>26111703</v>
      </c>
      <c r="C208" s="12">
        <v>200000</v>
      </c>
      <c r="D208" s="14" t="s">
        <v>83</v>
      </c>
      <c r="E208" s="16" t="s">
        <v>38</v>
      </c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 x14ac:dyDescent="0.3">
      <c r="A209" s="10" t="s">
        <v>9</v>
      </c>
      <c r="B209" s="11">
        <v>25175101</v>
      </c>
      <c r="C209" s="12">
        <v>100000</v>
      </c>
      <c r="D209" s="14" t="s">
        <v>83</v>
      </c>
      <c r="E209" s="16" t="s">
        <v>38</v>
      </c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 x14ac:dyDescent="0.3">
      <c r="A210" s="10" t="s">
        <v>9</v>
      </c>
      <c r="B210" s="11">
        <v>39121544</v>
      </c>
      <c r="C210" s="12">
        <v>200000</v>
      </c>
      <c r="D210" s="14" t="s">
        <v>83</v>
      </c>
      <c r="E210" s="16" t="s">
        <v>38</v>
      </c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 x14ac:dyDescent="0.3">
      <c r="A211" s="10" t="s">
        <v>9</v>
      </c>
      <c r="B211" s="11">
        <v>25174003</v>
      </c>
      <c r="C211" s="12">
        <v>100000</v>
      </c>
      <c r="D211" s="14" t="s">
        <v>83</v>
      </c>
      <c r="E211" s="16" t="s">
        <v>38</v>
      </c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 x14ac:dyDescent="0.3">
      <c r="A212" s="10" t="s">
        <v>9</v>
      </c>
      <c r="B212" s="11">
        <v>25171507</v>
      </c>
      <c r="C212" s="12">
        <v>100000</v>
      </c>
      <c r="D212" s="14" t="s">
        <v>83</v>
      </c>
      <c r="E212" s="16" t="s">
        <v>38</v>
      </c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 x14ac:dyDescent="0.3">
      <c r="A213" s="10" t="s">
        <v>9</v>
      </c>
      <c r="B213" s="11">
        <v>24101612</v>
      </c>
      <c r="C213" s="12">
        <v>100000</v>
      </c>
      <c r="D213" s="14" t="s">
        <v>83</v>
      </c>
      <c r="E213" s="16" t="s">
        <v>38</v>
      </c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 x14ac:dyDescent="0.3">
      <c r="A214" s="10" t="s">
        <v>9</v>
      </c>
      <c r="B214" s="11">
        <v>25171712</v>
      </c>
      <c r="C214" s="12">
        <v>100000</v>
      </c>
      <c r="D214" s="14" t="s">
        <v>83</v>
      </c>
      <c r="E214" s="16" t="s">
        <v>38</v>
      </c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 x14ac:dyDescent="0.3">
      <c r="A215" s="10" t="s">
        <v>9</v>
      </c>
      <c r="B215" s="11">
        <v>25174107</v>
      </c>
      <c r="C215" s="12">
        <v>100000</v>
      </c>
      <c r="D215" s="14" t="s">
        <v>83</v>
      </c>
      <c r="E215" s="16" t="s">
        <v>38</v>
      </c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 x14ac:dyDescent="0.3">
      <c r="A216" s="10" t="s">
        <v>9</v>
      </c>
      <c r="B216" s="11">
        <v>78181595</v>
      </c>
      <c r="C216" s="12">
        <v>100000</v>
      </c>
      <c r="D216" s="14" t="s">
        <v>83</v>
      </c>
      <c r="E216" s="16" t="s">
        <v>38</v>
      </c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 x14ac:dyDescent="0.3">
      <c r="A217" s="10" t="s">
        <v>9</v>
      </c>
      <c r="B217" s="11">
        <v>54110000</v>
      </c>
      <c r="C217" s="12">
        <v>100000</v>
      </c>
      <c r="D217" s="14" t="s">
        <v>83</v>
      </c>
      <c r="E217" s="16" t="s">
        <v>38</v>
      </c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 x14ac:dyDescent="0.3">
      <c r="A218" s="10" t="s">
        <v>9</v>
      </c>
      <c r="B218" s="11">
        <v>44103116</v>
      </c>
      <c r="C218" s="12">
        <v>700000</v>
      </c>
      <c r="D218" s="14" t="s">
        <v>83</v>
      </c>
      <c r="E218" s="16" t="s">
        <v>38</v>
      </c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 x14ac:dyDescent="0.3">
      <c r="A219" s="10" t="s">
        <v>9</v>
      </c>
      <c r="B219" s="11">
        <v>44101705</v>
      </c>
      <c r="C219" s="12">
        <v>200000</v>
      </c>
      <c r="D219" s="14" t="s">
        <v>83</v>
      </c>
      <c r="E219" s="16" t="s">
        <v>38</v>
      </c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 x14ac:dyDescent="0.3">
      <c r="A220" s="10" t="s">
        <v>9</v>
      </c>
      <c r="B220" s="11">
        <v>40161500</v>
      </c>
      <c r="C220" s="12">
        <v>100000</v>
      </c>
      <c r="D220" s="14" t="s">
        <v>83</v>
      </c>
      <c r="E220" s="16" t="s">
        <v>38</v>
      </c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 x14ac:dyDescent="0.3">
      <c r="A221" s="10" t="s">
        <v>9</v>
      </c>
      <c r="B221" s="11">
        <v>40161501</v>
      </c>
      <c r="C221" s="12">
        <v>100000</v>
      </c>
      <c r="D221" s="14" t="s">
        <v>83</v>
      </c>
      <c r="E221" s="16" t="s">
        <v>38</v>
      </c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 x14ac:dyDescent="0.3">
      <c r="A222" s="10" t="s">
        <v>9</v>
      </c>
      <c r="B222" s="11">
        <v>26111711</v>
      </c>
      <c r="C222" s="12">
        <v>700000</v>
      </c>
      <c r="D222" s="14" t="s">
        <v>83</v>
      </c>
      <c r="E222" s="16" t="s">
        <v>38</v>
      </c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 x14ac:dyDescent="0.3">
      <c r="A223" s="10" t="s">
        <v>9</v>
      </c>
      <c r="B223" s="11">
        <v>46101899</v>
      </c>
      <c r="C223" s="12">
        <v>100000</v>
      </c>
      <c r="D223" s="14" t="s">
        <v>83</v>
      </c>
      <c r="E223" s="16" t="s">
        <v>38</v>
      </c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 x14ac:dyDescent="0.3">
      <c r="A224" s="10" t="s">
        <v>9</v>
      </c>
      <c r="B224" s="11">
        <v>26111701</v>
      </c>
      <c r="C224" s="12">
        <v>400000</v>
      </c>
      <c r="D224" s="14" t="s">
        <v>83</v>
      </c>
      <c r="E224" s="16" t="s">
        <v>38</v>
      </c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 x14ac:dyDescent="0.3">
      <c r="A225" s="10" t="s">
        <v>9</v>
      </c>
      <c r="B225" s="11">
        <v>45111602</v>
      </c>
      <c r="C225" s="12">
        <v>200000</v>
      </c>
      <c r="D225" s="14" t="s">
        <v>83</v>
      </c>
      <c r="E225" s="16" t="s">
        <v>38</v>
      </c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 x14ac:dyDescent="0.3">
      <c r="A226" s="10" t="s">
        <v>9</v>
      </c>
      <c r="B226" s="11">
        <v>39101612</v>
      </c>
      <c r="C226" s="12">
        <v>100000</v>
      </c>
      <c r="D226" s="14" t="s">
        <v>83</v>
      </c>
      <c r="E226" s="16" t="s">
        <v>38</v>
      </c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customHeight="1" x14ac:dyDescent="0.3">
      <c r="A227" s="10" t="s">
        <v>9</v>
      </c>
      <c r="B227" s="11">
        <v>26111704</v>
      </c>
      <c r="C227" s="12">
        <v>100000</v>
      </c>
      <c r="D227" s="14" t="s">
        <v>83</v>
      </c>
      <c r="E227" s="16" t="s">
        <v>38</v>
      </c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customHeight="1" x14ac:dyDescent="0.3">
      <c r="A228" s="10" t="s">
        <v>9</v>
      </c>
      <c r="B228" s="11">
        <v>45121601</v>
      </c>
      <c r="C228" s="12">
        <v>100000</v>
      </c>
      <c r="D228" s="14" t="s">
        <v>83</v>
      </c>
      <c r="E228" s="16" t="s">
        <v>38</v>
      </c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customHeight="1" x14ac:dyDescent="0.3">
      <c r="A229" s="10" t="s">
        <v>9</v>
      </c>
      <c r="B229" s="11">
        <v>45101702</v>
      </c>
      <c r="C229" s="12">
        <v>100000</v>
      </c>
      <c r="D229" s="14" t="s">
        <v>83</v>
      </c>
      <c r="E229" s="16" t="s">
        <v>38</v>
      </c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customHeight="1" x14ac:dyDescent="0.3">
      <c r="A230" s="10" t="s">
        <v>9</v>
      </c>
      <c r="B230" s="11">
        <v>45111601</v>
      </c>
      <c r="C230" s="12">
        <v>100000</v>
      </c>
      <c r="D230" s="14" t="s">
        <v>83</v>
      </c>
      <c r="E230" s="16" t="s">
        <v>38</v>
      </c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customHeight="1" x14ac:dyDescent="0.3">
      <c r="A231" s="10" t="s">
        <v>9</v>
      </c>
      <c r="B231" s="11">
        <v>25174418</v>
      </c>
      <c r="C231" s="12">
        <v>100000</v>
      </c>
      <c r="D231" s="14" t="s">
        <v>83</v>
      </c>
      <c r="E231" s="16" t="s">
        <v>38</v>
      </c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customHeight="1" x14ac:dyDescent="0.3">
      <c r="A232" s="10" t="s">
        <v>9</v>
      </c>
      <c r="B232" s="11">
        <v>45121518</v>
      </c>
      <c r="C232" s="12">
        <v>100000</v>
      </c>
      <c r="D232" s="14" t="s">
        <v>83</v>
      </c>
      <c r="E232" s="16" t="s">
        <v>38</v>
      </c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customHeight="1" x14ac:dyDescent="0.3">
      <c r="A233" s="10" t="s">
        <v>9</v>
      </c>
      <c r="B233" s="11">
        <v>43202005</v>
      </c>
      <c r="C233" s="12">
        <v>300000</v>
      </c>
      <c r="D233" s="14" t="s">
        <v>84</v>
      </c>
      <c r="E233" s="16" t="s">
        <v>43</v>
      </c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customHeight="1" x14ac:dyDescent="0.3">
      <c r="A234" s="10" t="s">
        <v>9</v>
      </c>
      <c r="B234" s="11">
        <v>44121905</v>
      </c>
      <c r="C234" s="12">
        <v>50000</v>
      </c>
      <c r="D234" s="14" t="s">
        <v>84</v>
      </c>
      <c r="E234" s="16" t="s">
        <v>38</v>
      </c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customHeight="1" x14ac:dyDescent="0.3">
      <c r="A235" s="10" t="s">
        <v>9</v>
      </c>
      <c r="B235" s="11">
        <v>44122101</v>
      </c>
      <c r="C235" s="12">
        <v>50000</v>
      </c>
      <c r="D235" s="14" t="s">
        <v>84</v>
      </c>
      <c r="E235" s="16" t="s">
        <v>38</v>
      </c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customHeight="1" x14ac:dyDescent="0.3">
      <c r="A236" s="10" t="s">
        <v>9</v>
      </c>
      <c r="B236" s="11">
        <v>60121524</v>
      </c>
      <c r="C236" s="12">
        <v>300000</v>
      </c>
      <c r="D236" s="14" t="s">
        <v>84</v>
      </c>
      <c r="E236" s="16" t="s">
        <v>38</v>
      </c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25" customHeight="1" x14ac:dyDescent="0.3">
      <c r="A237" s="10" t="s">
        <v>9</v>
      </c>
      <c r="B237" s="11">
        <v>44121804</v>
      </c>
      <c r="C237" s="12">
        <v>250000</v>
      </c>
      <c r="D237" s="14" t="s">
        <v>84</v>
      </c>
      <c r="E237" s="16" t="s">
        <v>38</v>
      </c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customHeight="1" x14ac:dyDescent="0.3">
      <c r="A238" s="10" t="s">
        <v>9</v>
      </c>
      <c r="B238" s="11">
        <v>44111912</v>
      </c>
      <c r="C238" s="12">
        <v>50000</v>
      </c>
      <c r="D238" s="14" t="s">
        <v>84</v>
      </c>
      <c r="E238" s="16" t="s">
        <v>38</v>
      </c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customHeight="1" x14ac:dyDescent="0.3">
      <c r="A239" s="10" t="s">
        <v>9</v>
      </c>
      <c r="B239" s="11">
        <v>44122118</v>
      </c>
      <c r="C239" s="12">
        <v>50000</v>
      </c>
      <c r="D239" s="14" t="s">
        <v>84</v>
      </c>
      <c r="E239" s="16" t="s">
        <v>38</v>
      </c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customHeight="1" x14ac:dyDescent="0.3">
      <c r="A240" s="10" t="s">
        <v>9</v>
      </c>
      <c r="B240" s="11">
        <v>31201512</v>
      </c>
      <c r="C240" s="12">
        <v>450000</v>
      </c>
      <c r="D240" s="14" t="s">
        <v>84</v>
      </c>
      <c r="E240" s="16" t="s">
        <v>38</v>
      </c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customHeight="1" x14ac:dyDescent="0.3">
      <c r="A241" s="10" t="s">
        <v>9</v>
      </c>
      <c r="B241" s="11">
        <v>31201503</v>
      </c>
      <c r="C241" s="12">
        <v>150000</v>
      </c>
      <c r="D241" s="14" t="s">
        <v>84</v>
      </c>
      <c r="E241" s="16" t="s">
        <v>38</v>
      </c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customHeight="1" x14ac:dyDescent="0.3">
      <c r="A242" s="10" t="s">
        <v>9</v>
      </c>
      <c r="B242" s="11">
        <v>31201517</v>
      </c>
      <c r="C242" s="12">
        <v>50000</v>
      </c>
      <c r="D242" s="14" t="s">
        <v>84</v>
      </c>
      <c r="E242" s="16" t="s">
        <v>38</v>
      </c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customHeight="1" x14ac:dyDescent="0.3">
      <c r="A243" s="10" t="s">
        <v>9</v>
      </c>
      <c r="B243" s="11">
        <v>44122104</v>
      </c>
      <c r="C243" s="12">
        <v>200000</v>
      </c>
      <c r="D243" s="14" t="s">
        <v>84</v>
      </c>
      <c r="E243" s="16" t="s">
        <v>38</v>
      </c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customHeight="1" x14ac:dyDescent="0.3">
      <c r="A244" s="10" t="s">
        <v>9</v>
      </c>
      <c r="B244" s="11">
        <v>44121802</v>
      </c>
      <c r="C244" s="12">
        <v>200000</v>
      </c>
      <c r="D244" s="14" t="s">
        <v>84</v>
      </c>
      <c r="E244" s="16" t="s">
        <v>38</v>
      </c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25" customHeight="1" x14ac:dyDescent="0.3">
      <c r="A245" s="10" t="s">
        <v>9</v>
      </c>
      <c r="B245" s="11">
        <v>44122106</v>
      </c>
      <c r="C245" s="12">
        <v>150000</v>
      </c>
      <c r="D245" s="14" t="s">
        <v>84</v>
      </c>
      <c r="E245" s="16" t="s">
        <v>38</v>
      </c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25" customHeight="1" x14ac:dyDescent="0.3">
      <c r="A246" s="10" t="s">
        <v>9</v>
      </c>
      <c r="B246" s="11">
        <v>44121615</v>
      </c>
      <c r="C246" s="12">
        <v>200000</v>
      </c>
      <c r="D246" s="14" t="s">
        <v>84</v>
      </c>
      <c r="E246" s="16" t="s">
        <v>38</v>
      </c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25" customHeight="1" x14ac:dyDescent="0.3">
      <c r="A247" s="10" t="s">
        <v>9</v>
      </c>
      <c r="B247" s="11">
        <v>44102402</v>
      </c>
      <c r="C247" s="12">
        <v>500000</v>
      </c>
      <c r="D247" s="14" t="s">
        <v>84</v>
      </c>
      <c r="E247" s="16" t="s">
        <v>38</v>
      </c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25" customHeight="1" x14ac:dyDescent="0.3">
      <c r="A248" s="10" t="s">
        <v>9</v>
      </c>
      <c r="B248" s="11">
        <v>44102414</v>
      </c>
      <c r="C248" s="12">
        <f t="shared" ref="C248:C249" si="2">300000+50000</f>
        <v>350000</v>
      </c>
      <c r="D248" s="14" t="s">
        <v>84</v>
      </c>
      <c r="E248" s="16" t="s">
        <v>38</v>
      </c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25" customHeight="1" x14ac:dyDescent="0.3">
      <c r="A249" s="10" t="s">
        <v>9</v>
      </c>
      <c r="B249" s="11">
        <v>31201610</v>
      </c>
      <c r="C249" s="12">
        <f t="shared" si="2"/>
        <v>350000</v>
      </c>
      <c r="D249" s="14" t="s">
        <v>84</v>
      </c>
      <c r="E249" s="16" t="s">
        <v>38</v>
      </c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25" customHeight="1" x14ac:dyDescent="0.3">
      <c r="A250" s="10" t="s">
        <v>9</v>
      </c>
      <c r="B250" s="11">
        <v>44122107</v>
      </c>
      <c r="C250" s="12">
        <v>250000</v>
      </c>
      <c r="D250" s="14" t="s">
        <v>84</v>
      </c>
      <c r="E250" s="16" t="s">
        <v>38</v>
      </c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25" customHeight="1" x14ac:dyDescent="0.3">
      <c r="A251" s="10" t="s">
        <v>9</v>
      </c>
      <c r="B251" s="11">
        <v>44121706</v>
      </c>
      <c r="C251" s="12">
        <v>200000</v>
      </c>
      <c r="D251" s="14" t="s">
        <v>84</v>
      </c>
      <c r="E251" s="16" t="s">
        <v>38</v>
      </c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25" customHeight="1" x14ac:dyDescent="0.3">
      <c r="A252" s="10" t="s">
        <v>9</v>
      </c>
      <c r="B252" s="11">
        <v>44121707</v>
      </c>
      <c r="C252" s="12">
        <v>250000</v>
      </c>
      <c r="D252" s="14" t="s">
        <v>84</v>
      </c>
      <c r="E252" s="16" t="s">
        <v>38</v>
      </c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25" customHeight="1" x14ac:dyDescent="0.3">
      <c r="A253" s="10" t="s">
        <v>9</v>
      </c>
      <c r="B253" s="11">
        <v>44121619</v>
      </c>
      <c r="C253" s="12">
        <v>150000</v>
      </c>
      <c r="D253" s="14" t="s">
        <v>84</v>
      </c>
      <c r="E253" s="16" t="s">
        <v>38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25" customHeight="1" x14ac:dyDescent="0.3">
      <c r="A254" s="10" t="s">
        <v>9</v>
      </c>
      <c r="B254" s="11">
        <v>44121708</v>
      </c>
      <c r="C254" s="12">
        <v>1100000</v>
      </c>
      <c r="D254" s="14" t="s">
        <v>84</v>
      </c>
      <c r="E254" s="16" t="s">
        <v>38</v>
      </c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25" customHeight="1" x14ac:dyDescent="0.3">
      <c r="A255" s="10" t="s">
        <v>9</v>
      </c>
      <c r="B255" s="11">
        <v>44111503</v>
      </c>
      <c r="C255" s="12">
        <v>200000</v>
      </c>
      <c r="D255" s="14" t="s">
        <v>84</v>
      </c>
      <c r="E255" s="16" t="s">
        <v>38</v>
      </c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25" customHeight="1" x14ac:dyDescent="0.3">
      <c r="A256" s="10" t="s">
        <v>9</v>
      </c>
      <c r="B256" s="11">
        <v>44101716</v>
      </c>
      <c r="C256" s="12">
        <v>250000</v>
      </c>
      <c r="D256" s="14" t="s">
        <v>84</v>
      </c>
      <c r="E256" s="16" t="s">
        <v>38</v>
      </c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25" customHeight="1" x14ac:dyDescent="0.3">
      <c r="A257" s="10" t="s">
        <v>9</v>
      </c>
      <c r="B257" s="11">
        <v>44122111</v>
      </c>
      <c r="C257" s="12">
        <v>50000</v>
      </c>
      <c r="D257" s="14" t="s">
        <v>84</v>
      </c>
      <c r="E257" s="16" t="s">
        <v>38</v>
      </c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25" customHeight="1" x14ac:dyDescent="0.3">
      <c r="A258" s="10" t="s">
        <v>9</v>
      </c>
      <c r="B258" s="11">
        <v>41111604</v>
      </c>
      <c r="C258" s="12">
        <v>500000</v>
      </c>
      <c r="D258" s="14" t="s">
        <v>84</v>
      </c>
      <c r="E258" s="16" t="s">
        <v>38</v>
      </c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25" customHeight="1" x14ac:dyDescent="0.3">
      <c r="A259" s="10" t="s">
        <v>9</v>
      </c>
      <c r="B259" s="11">
        <v>44122026</v>
      </c>
      <c r="C259" s="12">
        <v>50000</v>
      </c>
      <c r="D259" s="14" t="s">
        <v>84</v>
      </c>
      <c r="E259" s="16" t="s">
        <v>38</v>
      </c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25" customHeight="1" x14ac:dyDescent="0.3">
      <c r="A260" s="10" t="s">
        <v>9</v>
      </c>
      <c r="B260" s="11">
        <v>44122114</v>
      </c>
      <c r="C260" s="12">
        <v>50000</v>
      </c>
      <c r="D260" s="14" t="s">
        <v>84</v>
      </c>
      <c r="E260" s="16" t="s">
        <v>38</v>
      </c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25" customHeight="1" x14ac:dyDescent="0.3">
      <c r="A261" s="10" t="s">
        <v>9</v>
      </c>
      <c r="B261" s="11">
        <v>44122120</v>
      </c>
      <c r="C261" s="12">
        <v>50000</v>
      </c>
      <c r="D261" s="14" t="s">
        <v>84</v>
      </c>
      <c r="E261" s="16" t="s">
        <v>38</v>
      </c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25" customHeight="1" x14ac:dyDescent="0.3">
      <c r="A262" s="10" t="s">
        <v>9</v>
      </c>
      <c r="B262" s="11">
        <v>44121618</v>
      </c>
      <c r="C262" s="12">
        <v>150000</v>
      </c>
      <c r="D262" s="14" t="s">
        <v>84</v>
      </c>
      <c r="E262" s="16" t="s">
        <v>38</v>
      </c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25" customHeight="1" x14ac:dyDescent="0.3">
      <c r="A263" s="10" t="s">
        <v>9</v>
      </c>
      <c r="B263" s="11">
        <v>44121703</v>
      </c>
      <c r="C263" s="12">
        <v>100000</v>
      </c>
      <c r="D263" s="14" t="s">
        <v>84</v>
      </c>
      <c r="E263" s="16" t="s">
        <v>38</v>
      </c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25" customHeight="1" x14ac:dyDescent="0.3">
      <c r="A264" s="10" t="s">
        <v>9</v>
      </c>
      <c r="B264" s="11">
        <v>44121713</v>
      </c>
      <c r="C264" s="12">
        <v>150000</v>
      </c>
      <c r="D264" s="14" t="s">
        <v>84</v>
      </c>
      <c r="E264" s="16" t="s">
        <v>38</v>
      </c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25" customHeight="1" x14ac:dyDescent="0.3">
      <c r="A265" s="10" t="s">
        <v>9</v>
      </c>
      <c r="B265" s="11">
        <v>44111514</v>
      </c>
      <c r="C265" s="12">
        <v>50000</v>
      </c>
      <c r="D265" s="14" t="s">
        <v>84</v>
      </c>
      <c r="E265" s="16" t="s">
        <v>38</v>
      </c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25" customHeight="1" x14ac:dyDescent="0.3">
      <c r="A266" s="10" t="s">
        <v>9</v>
      </c>
      <c r="B266" s="11">
        <v>44121604</v>
      </c>
      <c r="C266" s="12">
        <v>150000</v>
      </c>
      <c r="D266" s="14" t="s">
        <v>84</v>
      </c>
      <c r="E266" s="16" t="s">
        <v>38</v>
      </c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25" customHeight="1" x14ac:dyDescent="0.3">
      <c r="A267" s="10" t="s">
        <v>9</v>
      </c>
      <c r="B267" s="11">
        <v>44121605</v>
      </c>
      <c r="C267" s="12">
        <v>150000</v>
      </c>
      <c r="D267" s="14" t="s">
        <v>84</v>
      </c>
      <c r="E267" s="16" t="s">
        <v>38</v>
      </c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4.25" customHeight="1" x14ac:dyDescent="0.3">
      <c r="A268" s="10" t="s">
        <v>9</v>
      </c>
      <c r="B268" s="11">
        <v>44121628</v>
      </c>
      <c r="C268" s="12">
        <v>150000</v>
      </c>
      <c r="D268" s="14" t="s">
        <v>84</v>
      </c>
      <c r="E268" s="16" t="s">
        <v>38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4.25" customHeight="1" x14ac:dyDescent="0.3">
      <c r="A269" s="10" t="s">
        <v>9</v>
      </c>
      <c r="B269" s="11">
        <v>47131710</v>
      </c>
      <c r="C269" s="12">
        <v>50000</v>
      </c>
      <c r="D269" s="14" t="s">
        <v>84</v>
      </c>
      <c r="E269" s="16" t="s">
        <v>38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25" customHeight="1" x14ac:dyDescent="0.3">
      <c r="A270" s="10" t="s">
        <v>9</v>
      </c>
      <c r="B270" s="11">
        <v>47131701</v>
      </c>
      <c r="C270" s="12">
        <v>50000</v>
      </c>
      <c r="D270" s="14" t="s">
        <v>84</v>
      </c>
      <c r="E270" s="16" t="s">
        <v>38</v>
      </c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25" customHeight="1" x14ac:dyDescent="0.3">
      <c r="A271" s="10" t="s">
        <v>9</v>
      </c>
      <c r="B271" s="11">
        <v>44103203</v>
      </c>
      <c r="C271" s="12">
        <v>150000</v>
      </c>
      <c r="D271" s="14" t="s">
        <v>84</v>
      </c>
      <c r="E271" s="16" t="s">
        <v>38</v>
      </c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25" customHeight="1" x14ac:dyDescent="0.3">
      <c r="A272" s="10" t="s">
        <v>9</v>
      </c>
      <c r="B272" s="11">
        <v>31201603</v>
      </c>
      <c r="C272" s="12">
        <v>100000</v>
      </c>
      <c r="D272" s="14" t="s">
        <v>84</v>
      </c>
      <c r="E272" s="16" t="s">
        <v>38</v>
      </c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25" customHeight="1" x14ac:dyDescent="0.3">
      <c r="A273" s="10" t="s">
        <v>9</v>
      </c>
      <c r="B273" s="11">
        <v>44101802</v>
      </c>
      <c r="C273" s="12">
        <v>95000</v>
      </c>
      <c r="D273" s="14" t="s">
        <v>84</v>
      </c>
      <c r="E273" s="16" t="s">
        <v>43</v>
      </c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25" customHeight="1" x14ac:dyDescent="0.3">
      <c r="A274" s="10" t="s">
        <v>9</v>
      </c>
      <c r="B274" s="11">
        <v>44101808</v>
      </c>
      <c r="C274" s="12">
        <v>50000</v>
      </c>
      <c r="D274" s="14" t="s">
        <v>84</v>
      </c>
      <c r="E274" s="16" t="s">
        <v>38</v>
      </c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4.25" customHeight="1" x14ac:dyDescent="0.3">
      <c r="A275" s="10" t="s">
        <v>9</v>
      </c>
      <c r="B275" s="11">
        <v>44101809</v>
      </c>
      <c r="C275" s="12">
        <v>50000</v>
      </c>
      <c r="D275" s="14" t="s">
        <v>84</v>
      </c>
      <c r="E275" s="16" t="s">
        <v>38</v>
      </c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4.25" customHeight="1" x14ac:dyDescent="0.3">
      <c r="A276" s="10" t="s">
        <v>9</v>
      </c>
      <c r="B276" s="11">
        <v>43201811</v>
      </c>
      <c r="C276" s="12">
        <v>50000</v>
      </c>
      <c r="D276" s="14" t="s">
        <v>84</v>
      </c>
      <c r="E276" s="16" t="s">
        <v>38</v>
      </c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25" customHeight="1" x14ac:dyDescent="0.3">
      <c r="A277" s="10" t="s">
        <v>9</v>
      </c>
      <c r="B277" s="11">
        <v>43201809</v>
      </c>
      <c r="C277" s="12">
        <v>100000</v>
      </c>
      <c r="D277" s="14" t="s">
        <v>84</v>
      </c>
      <c r="E277" s="16" t="s">
        <v>38</v>
      </c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25" customHeight="1" x14ac:dyDescent="0.3">
      <c r="A278" s="10" t="s">
        <v>9</v>
      </c>
      <c r="B278" s="11">
        <v>43211725</v>
      </c>
      <c r="C278" s="12">
        <v>50000</v>
      </c>
      <c r="D278" s="14" t="s">
        <v>84</v>
      </c>
      <c r="E278" s="16" t="s">
        <v>38</v>
      </c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25" customHeight="1" x14ac:dyDescent="0.3">
      <c r="A279" s="10" t="s">
        <v>9</v>
      </c>
      <c r="B279" s="11">
        <v>43211621</v>
      </c>
      <c r="C279" s="12">
        <v>50000</v>
      </c>
      <c r="D279" s="14" t="s">
        <v>84</v>
      </c>
      <c r="E279" s="16" t="s">
        <v>38</v>
      </c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4.25" customHeight="1" x14ac:dyDescent="0.3">
      <c r="A280" s="10" t="s">
        <v>9</v>
      </c>
      <c r="B280" s="11">
        <v>43211802</v>
      </c>
      <c r="C280" s="12">
        <v>150000</v>
      </c>
      <c r="D280" s="14" t="s">
        <v>84</v>
      </c>
      <c r="E280" s="16" t="s">
        <v>38</v>
      </c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4.25" customHeight="1" x14ac:dyDescent="0.3">
      <c r="A281" s="10" t="s">
        <v>9</v>
      </c>
      <c r="B281" s="11">
        <v>44122010</v>
      </c>
      <c r="C281" s="12">
        <v>200000</v>
      </c>
      <c r="D281" s="14" t="s">
        <v>84</v>
      </c>
      <c r="E281" s="16" t="s">
        <v>38</v>
      </c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25" customHeight="1" x14ac:dyDescent="0.3">
      <c r="A282" s="10" t="s">
        <v>9</v>
      </c>
      <c r="B282" s="11">
        <v>44122011</v>
      </c>
      <c r="C282" s="12">
        <v>50000</v>
      </c>
      <c r="D282" s="14" t="s">
        <v>84</v>
      </c>
      <c r="E282" s="16" t="s">
        <v>38</v>
      </c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25" customHeight="1" x14ac:dyDescent="0.3">
      <c r="A283" s="10" t="s">
        <v>9</v>
      </c>
      <c r="B283" s="11">
        <v>55121616</v>
      </c>
      <c r="C283" s="12">
        <v>50000</v>
      </c>
      <c r="D283" s="14" t="s">
        <v>84</v>
      </c>
      <c r="E283" s="16" t="s">
        <v>38</v>
      </c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25" customHeight="1" x14ac:dyDescent="0.3">
      <c r="A284" s="10" t="s">
        <v>9</v>
      </c>
      <c r="B284" s="11">
        <v>44102001</v>
      </c>
      <c r="C284" s="12">
        <v>50000</v>
      </c>
      <c r="D284" s="14" t="s">
        <v>84</v>
      </c>
      <c r="E284" s="16" t="s">
        <v>38</v>
      </c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25" customHeight="1" x14ac:dyDescent="0.3">
      <c r="A285" s="10" t="s">
        <v>9</v>
      </c>
      <c r="B285" s="11">
        <v>44121622</v>
      </c>
      <c r="C285" s="12">
        <v>50000</v>
      </c>
      <c r="D285" s="14" t="s">
        <v>84</v>
      </c>
      <c r="E285" s="16" t="s">
        <v>38</v>
      </c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25" customHeight="1" x14ac:dyDescent="0.3">
      <c r="A286" s="10" t="s">
        <v>9</v>
      </c>
      <c r="B286" s="11">
        <v>44121505</v>
      </c>
      <c r="C286" s="12">
        <v>150000</v>
      </c>
      <c r="D286" s="14" t="s">
        <v>84</v>
      </c>
      <c r="E286" s="16" t="s">
        <v>38</v>
      </c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4.25" customHeight="1" x14ac:dyDescent="0.3">
      <c r="A287" s="10" t="s">
        <v>9</v>
      </c>
      <c r="B287" s="11">
        <v>43201824</v>
      </c>
      <c r="C287" s="12">
        <v>40000</v>
      </c>
      <c r="D287" s="14" t="s">
        <v>84</v>
      </c>
      <c r="E287" s="16" t="s">
        <v>43</v>
      </c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4.25" customHeight="1" x14ac:dyDescent="0.3">
      <c r="A288" s="10" t="s">
        <v>9</v>
      </c>
      <c r="B288" s="11">
        <v>32101617</v>
      </c>
      <c r="C288" s="12">
        <v>200000</v>
      </c>
      <c r="D288" s="14" t="s">
        <v>84</v>
      </c>
      <c r="E288" s="16" t="s">
        <v>38</v>
      </c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25" customHeight="1" x14ac:dyDescent="0.3">
      <c r="A289" s="10" t="s">
        <v>9</v>
      </c>
      <c r="B289" s="11">
        <v>43212299</v>
      </c>
      <c r="C289" s="12">
        <v>50000</v>
      </c>
      <c r="D289" s="14" t="s">
        <v>84</v>
      </c>
      <c r="E289" s="16" t="s">
        <v>72</v>
      </c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25" customHeight="1" x14ac:dyDescent="0.3">
      <c r="A290" s="10" t="s">
        <v>9</v>
      </c>
      <c r="B290" s="11">
        <v>43211798</v>
      </c>
      <c r="C290" s="12">
        <v>36500</v>
      </c>
      <c r="D290" s="14" t="s">
        <v>84</v>
      </c>
      <c r="E290" s="16" t="s">
        <v>72</v>
      </c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25" customHeight="1" x14ac:dyDescent="0.3">
      <c r="A291" s="10" t="s">
        <v>9</v>
      </c>
      <c r="B291" s="11">
        <v>44122011</v>
      </c>
      <c r="C291" s="12">
        <f>50000+250000+50000</f>
        <v>350000</v>
      </c>
      <c r="D291" s="14" t="s">
        <v>85</v>
      </c>
      <c r="E291" s="16" t="s">
        <v>38</v>
      </c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4.25" customHeight="1" x14ac:dyDescent="0.3">
      <c r="A292" s="10" t="s">
        <v>9</v>
      </c>
      <c r="B292" s="11">
        <v>44122033</v>
      </c>
      <c r="C292" s="12">
        <v>50000</v>
      </c>
      <c r="D292" s="14" t="s">
        <v>85</v>
      </c>
      <c r="E292" s="16" t="s">
        <v>38</v>
      </c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4.25" customHeight="1" x14ac:dyDescent="0.3">
      <c r="A293" s="10" t="s">
        <v>9</v>
      </c>
      <c r="B293" s="11">
        <v>44122017</v>
      </c>
      <c r="C293" s="12">
        <f>50000+50000</f>
        <v>100000</v>
      </c>
      <c r="D293" s="14" t="s">
        <v>85</v>
      </c>
      <c r="E293" s="16" t="s">
        <v>38</v>
      </c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25" customHeight="1" x14ac:dyDescent="0.3">
      <c r="A294" s="10" t="s">
        <v>9</v>
      </c>
      <c r="B294" s="11">
        <v>55101531</v>
      </c>
      <c r="C294" s="12">
        <v>50000</v>
      </c>
      <c r="D294" s="14" t="s">
        <v>85</v>
      </c>
      <c r="E294" s="16" t="s">
        <v>38</v>
      </c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25" customHeight="1" x14ac:dyDescent="0.3">
      <c r="A295" s="10" t="s">
        <v>9</v>
      </c>
      <c r="B295" s="11">
        <v>14111531</v>
      </c>
      <c r="C295" s="12">
        <f>50000+150000</f>
        <v>200000</v>
      </c>
      <c r="D295" s="14" t="s">
        <v>85</v>
      </c>
      <c r="E295" s="16" t="s">
        <v>38</v>
      </c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25" customHeight="1" x14ac:dyDescent="0.3">
      <c r="A296" s="10" t="s">
        <v>9</v>
      </c>
      <c r="B296" s="11">
        <v>14111808</v>
      </c>
      <c r="C296" s="12">
        <f>50000+50000</f>
        <v>100000</v>
      </c>
      <c r="D296" s="14" t="s">
        <v>85</v>
      </c>
      <c r="E296" s="16" t="s">
        <v>38</v>
      </c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25" customHeight="1" x14ac:dyDescent="0.3">
      <c r="A297" s="10" t="s">
        <v>9</v>
      </c>
      <c r="B297" s="11">
        <v>55101531</v>
      </c>
      <c r="C297" s="12">
        <v>50000</v>
      </c>
      <c r="D297" s="14" t="s">
        <v>85</v>
      </c>
      <c r="E297" s="16" t="s">
        <v>38</v>
      </c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25" customHeight="1" x14ac:dyDescent="0.3">
      <c r="A298" s="10" t="s">
        <v>9</v>
      </c>
      <c r="B298" s="11">
        <v>55101526</v>
      </c>
      <c r="C298" s="12">
        <f>50000+50000</f>
        <v>100000</v>
      </c>
      <c r="D298" s="14" t="s">
        <v>85</v>
      </c>
      <c r="E298" s="16" t="s">
        <v>38</v>
      </c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25" customHeight="1" x14ac:dyDescent="0.3">
      <c r="A299" s="10" t="s">
        <v>9</v>
      </c>
      <c r="B299" s="11">
        <v>14111507</v>
      </c>
      <c r="C299" s="12">
        <f>100000+1300000+50000</f>
        <v>1450000</v>
      </c>
      <c r="D299" s="14" t="s">
        <v>85</v>
      </c>
      <c r="E299" s="16" t="s">
        <v>38</v>
      </c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25" customHeight="1" x14ac:dyDescent="0.3">
      <c r="A300" s="10" t="s">
        <v>9</v>
      </c>
      <c r="B300" s="11">
        <v>44111516</v>
      </c>
      <c r="C300" s="12">
        <v>50000</v>
      </c>
      <c r="D300" s="14" t="s">
        <v>85</v>
      </c>
      <c r="E300" s="16" t="s">
        <v>38</v>
      </c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25" customHeight="1" x14ac:dyDescent="0.3">
      <c r="A301" s="10" t="s">
        <v>9</v>
      </c>
      <c r="B301" s="11">
        <v>44112005</v>
      </c>
      <c r="C301" s="12">
        <v>50000</v>
      </c>
      <c r="D301" s="14" t="s">
        <v>85</v>
      </c>
      <c r="E301" s="16" t="s">
        <v>38</v>
      </c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25" customHeight="1" x14ac:dyDescent="0.3">
      <c r="A302" s="10" t="s">
        <v>9</v>
      </c>
      <c r="B302" s="11">
        <v>44112004</v>
      </c>
      <c r="C302" s="12">
        <v>50000</v>
      </c>
      <c r="D302" s="14" t="s">
        <v>85</v>
      </c>
      <c r="E302" s="16" t="s">
        <v>38</v>
      </c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25" customHeight="1" x14ac:dyDescent="0.3">
      <c r="A303" s="10" t="s">
        <v>9</v>
      </c>
      <c r="B303" s="11">
        <v>14111530</v>
      </c>
      <c r="C303" s="12">
        <v>50000</v>
      </c>
      <c r="D303" s="14" t="s">
        <v>85</v>
      </c>
      <c r="E303" s="16" t="s">
        <v>38</v>
      </c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25" customHeight="1" x14ac:dyDescent="0.3">
      <c r="A304" s="10" t="s">
        <v>9</v>
      </c>
      <c r="B304" s="11">
        <v>14111514</v>
      </c>
      <c r="C304" s="12">
        <v>50000</v>
      </c>
      <c r="D304" s="14" t="s">
        <v>85</v>
      </c>
      <c r="E304" s="16" t="s">
        <v>38</v>
      </c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25" customHeight="1" x14ac:dyDescent="0.3">
      <c r="A305" s="10" t="s">
        <v>9</v>
      </c>
      <c r="B305" s="11">
        <v>14111514</v>
      </c>
      <c r="C305" s="12">
        <f>50000+800000+50000</f>
        <v>900000</v>
      </c>
      <c r="D305" s="14" t="s">
        <v>85</v>
      </c>
      <c r="E305" s="16" t="s">
        <v>38</v>
      </c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25" customHeight="1" x14ac:dyDescent="0.3">
      <c r="A306" s="10" t="s">
        <v>9</v>
      </c>
      <c r="B306" s="11">
        <v>14111519</v>
      </c>
      <c r="C306" s="12">
        <f>50000+250000</f>
        <v>300000</v>
      </c>
      <c r="D306" s="14" t="s">
        <v>85</v>
      </c>
      <c r="E306" s="16" t="s">
        <v>38</v>
      </c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25" customHeight="1" x14ac:dyDescent="0.3">
      <c r="A307" s="10" t="s">
        <v>9</v>
      </c>
      <c r="B307" s="11">
        <v>44121506</v>
      </c>
      <c r="C307" s="12">
        <v>50000</v>
      </c>
      <c r="D307" s="14" t="s">
        <v>85</v>
      </c>
      <c r="E307" s="16" t="s">
        <v>38</v>
      </c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25" customHeight="1" x14ac:dyDescent="0.3">
      <c r="A308" s="10" t="s">
        <v>9</v>
      </c>
      <c r="B308" s="11">
        <v>44121505</v>
      </c>
      <c r="C308" s="12">
        <v>150000</v>
      </c>
      <c r="D308" s="14" t="s">
        <v>85</v>
      </c>
      <c r="E308" s="16" t="s">
        <v>38</v>
      </c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25" customHeight="1" x14ac:dyDescent="0.3">
      <c r="A309" s="10" t="s">
        <v>9</v>
      </c>
      <c r="B309" s="11">
        <v>44121507</v>
      </c>
      <c r="C309" s="12">
        <f>50000+200000</f>
        <v>250000</v>
      </c>
      <c r="D309" s="14" t="s">
        <v>85</v>
      </c>
      <c r="E309" s="16" t="s">
        <v>38</v>
      </c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25" customHeight="1" x14ac:dyDescent="0.3">
      <c r="A310" s="10" t="s">
        <v>9</v>
      </c>
      <c r="B310" s="11">
        <v>44121506</v>
      </c>
      <c r="C310" s="12">
        <f>50000+100000</f>
        <v>150000</v>
      </c>
      <c r="D310" s="14" t="s">
        <v>85</v>
      </c>
      <c r="E310" s="16" t="s">
        <v>38</v>
      </c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25" customHeight="1" x14ac:dyDescent="0.3">
      <c r="A311" s="10" t="s">
        <v>9</v>
      </c>
      <c r="B311" s="11">
        <v>44101805</v>
      </c>
      <c r="C311" s="12">
        <f>50000+50000</f>
        <v>100000</v>
      </c>
      <c r="D311" s="14" t="s">
        <v>85</v>
      </c>
      <c r="E311" s="16" t="s">
        <v>38</v>
      </c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25" customHeight="1" x14ac:dyDescent="0.3">
      <c r="A312" s="10" t="s">
        <v>9</v>
      </c>
      <c r="B312" s="11">
        <v>14111806</v>
      </c>
      <c r="C312" s="12">
        <v>50000</v>
      </c>
      <c r="D312" s="14" t="s">
        <v>85</v>
      </c>
      <c r="E312" s="16" t="s">
        <v>38</v>
      </c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25" customHeight="1" x14ac:dyDescent="0.3">
      <c r="A313" s="10" t="s">
        <v>9</v>
      </c>
      <c r="B313" s="11">
        <v>14121810</v>
      </c>
      <c r="C313" s="12">
        <f>50000+150000</f>
        <v>200000</v>
      </c>
      <c r="D313" s="14" t="s">
        <v>85</v>
      </c>
      <c r="E313" s="16" t="s">
        <v>38</v>
      </c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25" customHeight="1" x14ac:dyDescent="0.3">
      <c r="A314" s="10" t="s">
        <v>9</v>
      </c>
      <c r="B314" s="11">
        <v>14121812</v>
      </c>
      <c r="C314" s="12">
        <f>50000+50000</f>
        <v>100000</v>
      </c>
      <c r="D314" s="14" t="s">
        <v>85</v>
      </c>
      <c r="E314" s="16" t="s">
        <v>38</v>
      </c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25" customHeight="1" x14ac:dyDescent="0.3">
      <c r="A315" s="10" t="s">
        <v>9</v>
      </c>
      <c r="B315" s="11">
        <v>14111508</v>
      </c>
      <c r="C315" s="12">
        <f>50000+200000</f>
        <v>250000</v>
      </c>
      <c r="D315" s="14" t="s">
        <v>85</v>
      </c>
      <c r="E315" s="16" t="s">
        <v>38</v>
      </c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25" customHeight="1" x14ac:dyDescent="0.3">
      <c r="A316" s="10" t="s">
        <v>9</v>
      </c>
      <c r="B316" s="11">
        <v>14111511</v>
      </c>
      <c r="C316" s="12">
        <f>50000+150000</f>
        <v>200000</v>
      </c>
      <c r="D316" s="14" t="s">
        <v>85</v>
      </c>
      <c r="E316" s="16" t="s">
        <v>38</v>
      </c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25" customHeight="1" x14ac:dyDescent="0.3">
      <c r="A317" s="10" t="s">
        <v>9</v>
      </c>
      <c r="B317" s="11">
        <v>14111829</v>
      </c>
      <c r="C317" s="12">
        <f t="shared" ref="C317:C318" si="3">50000+50000</f>
        <v>100000</v>
      </c>
      <c r="D317" s="14" t="s">
        <v>85</v>
      </c>
      <c r="E317" s="16" t="s">
        <v>38</v>
      </c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25" customHeight="1" x14ac:dyDescent="0.3">
      <c r="A318" s="10" t="s">
        <v>9</v>
      </c>
      <c r="B318" s="11">
        <v>14111518</v>
      </c>
      <c r="C318" s="12">
        <f t="shared" si="3"/>
        <v>100000</v>
      </c>
      <c r="D318" s="14" t="s">
        <v>85</v>
      </c>
      <c r="E318" s="16" t="s">
        <v>38</v>
      </c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25" customHeight="1" x14ac:dyDescent="0.3">
      <c r="A319" s="10" t="s">
        <v>9</v>
      </c>
      <c r="B319" s="11">
        <v>14111610</v>
      </c>
      <c r="C319" s="12">
        <v>50000</v>
      </c>
      <c r="D319" s="14" t="s">
        <v>85</v>
      </c>
      <c r="E319" s="16" t="s">
        <v>38</v>
      </c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25" customHeight="1" x14ac:dyDescent="0.3">
      <c r="A320" s="10" t="s">
        <v>9</v>
      </c>
      <c r="B320" s="11">
        <v>14111537</v>
      </c>
      <c r="C320" s="12">
        <f>50000+200000</f>
        <v>250000</v>
      </c>
      <c r="D320" s="14" t="s">
        <v>85</v>
      </c>
      <c r="E320" s="16" t="s">
        <v>38</v>
      </c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25" customHeight="1" x14ac:dyDescent="0.3">
      <c r="A321" s="10" t="s">
        <v>9</v>
      </c>
      <c r="B321" s="11">
        <v>14111525</v>
      </c>
      <c r="C321" s="12">
        <v>50000</v>
      </c>
      <c r="D321" s="14" t="s">
        <v>85</v>
      </c>
      <c r="E321" s="16" t="s">
        <v>38</v>
      </c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25" customHeight="1" x14ac:dyDescent="0.3">
      <c r="A322" s="10" t="s">
        <v>9</v>
      </c>
      <c r="B322" s="11">
        <v>55121607</v>
      </c>
      <c r="C322" s="12">
        <v>50000</v>
      </c>
      <c r="D322" s="14" t="s">
        <v>85</v>
      </c>
      <c r="E322" s="16" t="s">
        <v>38</v>
      </c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25" customHeight="1" x14ac:dyDescent="0.3">
      <c r="A323" s="10" t="s">
        <v>9</v>
      </c>
      <c r="B323" s="11">
        <v>44111515</v>
      </c>
      <c r="C323" s="12">
        <v>300000</v>
      </c>
      <c r="D323" s="14" t="s">
        <v>85</v>
      </c>
      <c r="E323" s="16" t="s">
        <v>43</v>
      </c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25" customHeight="1" x14ac:dyDescent="0.3">
      <c r="A324" s="10" t="s">
        <v>9</v>
      </c>
      <c r="B324" s="11">
        <v>24121503</v>
      </c>
      <c r="C324" s="12">
        <v>50000</v>
      </c>
      <c r="D324" s="14" t="s">
        <v>85</v>
      </c>
      <c r="E324" s="16" t="s">
        <v>38</v>
      </c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25" customHeight="1" x14ac:dyDescent="0.3">
      <c r="A325" s="10" t="s">
        <v>9</v>
      </c>
      <c r="B325" s="11">
        <v>53101604</v>
      </c>
      <c r="C325" s="12">
        <f>100000+200000</f>
        <v>300000</v>
      </c>
      <c r="D325" s="14" t="s">
        <v>86</v>
      </c>
      <c r="E325" s="16" t="s">
        <v>38</v>
      </c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25" customHeight="1" x14ac:dyDescent="0.3">
      <c r="A326" s="10" t="s">
        <v>9</v>
      </c>
      <c r="B326" s="11">
        <v>53101602</v>
      </c>
      <c r="C326" s="12">
        <v>300000</v>
      </c>
      <c r="D326" s="14" t="s">
        <v>86</v>
      </c>
      <c r="E326" s="16" t="s">
        <v>38</v>
      </c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25" customHeight="1" x14ac:dyDescent="0.3">
      <c r="A327" s="10" t="s">
        <v>9</v>
      </c>
      <c r="B327" s="11">
        <v>53101699</v>
      </c>
      <c r="C327" s="12">
        <v>100000</v>
      </c>
      <c r="D327" s="14" t="s">
        <v>86</v>
      </c>
      <c r="E327" s="16" t="s">
        <v>38</v>
      </c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25" customHeight="1" x14ac:dyDescent="0.3">
      <c r="A328" s="10" t="s">
        <v>9</v>
      </c>
      <c r="B328" s="11">
        <v>53102002</v>
      </c>
      <c r="C328" s="12">
        <v>100000</v>
      </c>
      <c r="D328" s="14" t="s">
        <v>86</v>
      </c>
      <c r="E328" s="16" t="s">
        <v>38</v>
      </c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25" customHeight="1" x14ac:dyDescent="0.3">
      <c r="A329" s="10" t="s">
        <v>9</v>
      </c>
      <c r="B329" s="11">
        <v>53102708</v>
      </c>
      <c r="C329" s="12">
        <v>100000</v>
      </c>
      <c r="D329" s="14" t="s">
        <v>86</v>
      </c>
      <c r="E329" s="16" t="s">
        <v>38</v>
      </c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25" customHeight="1" x14ac:dyDescent="0.3">
      <c r="A330" s="10" t="s">
        <v>9</v>
      </c>
      <c r="B330" s="11">
        <v>53102799</v>
      </c>
      <c r="C330" s="12">
        <f>100000+100000</f>
        <v>200000</v>
      </c>
      <c r="D330" s="14" t="s">
        <v>86</v>
      </c>
      <c r="E330" s="16" t="s">
        <v>38</v>
      </c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25" customHeight="1" x14ac:dyDescent="0.3">
      <c r="A331" s="10" t="s">
        <v>9</v>
      </c>
      <c r="B331" s="11">
        <v>53101504</v>
      </c>
      <c r="C331" s="12">
        <v>100000</v>
      </c>
      <c r="D331" s="14" t="s">
        <v>86</v>
      </c>
      <c r="E331" s="16" t="s">
        <v>38</v>
      </c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25" customHeight="1" x14ac:dyDescent="0.3">
      <c r="A332" s="10" t="s">
        <v>9</v>
      </c>
      <c r="B332" s="11">
        <v>53101502</v>
      </c>
      <c r="C332" s="12">
        <f>100000+100000</f>
        <v>200000</v>
      </c>
      <c r="D332" s="14" t="s">
        <v>86</v>
      </c>
      <c r="E332" s="16" t="s">
        <v>38</v>
      </c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25" customHeight="1" x14ac:dyDescent="0.3">
      <c r="A333" s="10" t="s">
        <v>9</v>
      </c>
      <c r="B333" s="11">
        <v>53101599</v>
      </c>
      <c r="C333" s="12">
        <v>100000</v>
      </c>
      <c r="D333" s="14" t="s">
        <v>86</v>
      </c>
      <c r="E333" s="16" t="s">
        <v>38</v>
      </c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25" customHeight="1" x14ac:dyDescent="0.3">
      <c r="A334" s="10" t="s">
        <v>9</v>
      </c>
      <c r="B334" s="11">
        <v>53102710</v>
      </c>
      <c r="C334" s="12">
        <v>5300000</v>
      </c>
      <c r="D334" s="14" t="s">
        <v>86</v>
      </c>
      <c r="E334" s="16" t="s">
        <v>43</v>
      </c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25" customHeight="1" x14ac:dyDescent="0.3">
      <c r="A335" s="10" t="s">
        <v>9</v>
      </c>
      <c r="B335" s="11">
        <v>46181507</v>
      </c>
      <c r="C335" s="12">
        <v>37175</v>
      </c>
      <c r="D335" s="14" t="s">
        <v>86</v>
      </c>
      <c r="E335" s="16" t="s">
        <v>38</v>
      </c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25" customHeight="1" x14ac:dyDescent="0.3">
      <c r="A336" s="10" t="s">
        <v>9</v>
      </c>
      <c r="B336" s="11">
        <v>53111601</v>
      </c>
      <c r="C336" s="12">
        <v>100000</v>
      </c>
      <c r="D336" s="14" t="s">
        <v>86</v>
      </c>
      <c r="E336" s="16" t="s">
        <v>38</v>
      </c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25" customHeight="1" x14ac:dyDescent="0.3">
      <c r="A337" s="10" t="s">
        <v>9</v>
      </c>
      <c r="B337" s="11">
        <v>46181605</v>
      </c>
      <c r="C337" s="12">
        <f>318660+100000</f>
        <v>418660</v>
      </c>
      <c r="D337" s="14" t="s">
        <v>86</v>
      </c>
      <c r="E337" s="16" t="s">
        <v>38</v>
      </c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25" customHeight="1" x14ac:dyDescent="0.3">
      <c r="A338" s="10" t="s">
        <v>9</v>
      </c>
      <c r="B338" s="11">
        <v>46181604</v>
      </c>
      <c r="C338" s="12">
        <f>100000+100000</f>
        <v>200000</v>
      </c>
      <c r="D338" s="14" t="s">
        <v>86</v>
      </c>
      <c r="E338" s="16" t="s">
        <v>38</v>
      </c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25" customHeight="1" x14ac:dyDescent="0.3">
      <c r="A339" s="10" t="s">
        <v>9</v>
      </c>
      <c r="B339" s="11">
        <v>31151507</v>
      </c>
      <c r="C339" s="12">
        <v>100000</v>
      </c>
      <c r="D339" s="14" t="s">
        <v>86</v>
      </c>
      <c r="E339" s="16" t="s">
        <v>38</v>
      </c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25" customHeight="1" x14ac:dyDescent="0.3">
      <c r="A340" s="10" t="s">
        <v>9</v>
      </c>
      <c r="B340" s="11">
        <v>31151512</v>
      </c>
      <c r="C340" s="12">
        <v>100000</v>
      </c>
      <c r="D340" s="14" t="s">
        <v>86</v>
      </c>
      <c r="E340" s="16" t="s">
        <v>38</v>
      </c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25" customHeight="1" x14ac:dyDescent="0.3">
      <c r="A341" s="10" t="s">
        <v>9</v>
      </c>
      <c r="B341" s="11">
        <v>47131602</v>
      </c>
      <c r="C341" s="12">
        <v>400000</v>
      </c>
      <c r="D341" s="14" t="s">
        <v>86</v>
      </c>
      <c r="E341" s="16" t="s">
        <v>38</v>
      </c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25" customHeight="1" x14ac:dyDescent="0.3">
      <c r="A342" s="10" t="s">
        <v>9</v>
      </c>
      <c r="B342" s="11">
        <v>47131502</v>
      </c>
      <c r="C342" s="12">
        <f>100000+100000+50000</f>
        <v>250000</v>
      </c>
      <c r="D342" s="14" t="s">
        <v>86</v>
      </c>
      <c r="E342" s="16" t="s">
        <v>38</v>
      </c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25" customHeight="1" x14ac:dyDescent="0.3">
      <c r="A343" s="10" t="s">
        <v>9</v>
      </c>
      <c r="B343" s="11">
        <v>53102516</v>
      </c>
      <c r="C343" s="12">
        <v>100000</v>
      </c>
      <c r="D343" s="14" t="s">
        <v>86</v>
      </c>
      <c r="E343" s="16" t="s">
        <v>38</v>
      </c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25" customHeight="1" x14ac:dyDescent="0.3">
      <c r="A344" s="10" t="s">
        <v>9</v>
      </c>
      <c r="B344" s="11">
        <v>49221510</v>
      </c>
      <c r="C344" s="12">
        <v>100000</v>
      </c>
      <c r="D344" s="14" t="s">
        <v>86</v>
      </c>
      <c r="E344" s="16" t="s">
        <v>38</v>
      </c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25" customHeight="1" x14ac:dyDescent="0.3">
      <c r="A345" s="10" t="s">
        <v>9</v>
      </c>
      <c r="B345" s="11">
        <v>11162123</v>
      </c>
      <c r="C345" s="12">
        <v>100000</v>
      </c>
      <c r="D345" s="14" t="s">
        <v>86</v>
      </c>
      <c r="E345" s="16" t="s">
        <v>38</v>
      </c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25" customHeight="1" x14ac:dyDescent="0.3">
      <c r="A346" s="10" t="s">
        <v>9</v>
      </c>
      <c r="B346" s="11">
        <v>46182001</v>
      </c>
      <c r="C346" s="12">
        <v>100000</v>
      </c>
      <c r="D346" s="14" t="s">
        <v>86</v>
      </c>
      <c r="E346" s="16" t="s">
        <v>38</v>
      </c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25" customHeight="1" x14ac:dyDescent="0.3">
      <c r="A347" s="10" t="s">
        <v>9</v>
      </c>
      <c r="B347" s="11">
        <v>30241704</v>
      </c>
      <c r="C347" s="12">
        <v>1000000</v>
      </c>
      <c r="D347" s="14" t="s">
        <v>86</v>
      </c>
      <c r="E347" s="16" t="s">
        <v>43</v>
      </c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25" customHeight="1" x14ac:dyDescent="0.3">
      <c r="A348" s="10" t="s">
        <v>9</v>
      </c>
      <c r="B348" s="11">
        <v>52131602</v>
      </c>
      <c r="C348" s="12">
        <v>1500000</v>
      </c>
      <c r="D348" s="14" t="s">
        <v>86</v>
      </c>
      <c r="E348" s="16" t="s">
        <v>43</v>
      </c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25" customHeight="1" x14ac:dyDescent="0.3">
      <c r="A349" s="10" t="s">
        <v>9</v>
      </c>
      <c r="B349" s="11">
        <v>47131605</v>
      </c>
      <c r="C349" s="12">
        <v>300000</v>
      </c>
      <c r="D349" s="14" t="s">
        <v>87</v>
      </c>
      <c r="E349" s="16" t="s">
        <v>38</v>
      </c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25" customHeight="1" x14ac:dyDescent="0.3">
      <c r="A350" s="10" t="s">
        <v>9</v>
      </c>
      <c r="B350" s="11">
        <v>47121803</v>
      </c>
      <c r="C350" s="12">
        <v>50000</v>
      </c>
      <c r="D350" s="14" t="s">
        <v>87</v>
      </c>
      <c r="E350" s="16" t="s">
        <v>38</v>
      </c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25" customHeight="1" x14ac:dyDescent="0.3">
      <c r="A351" s="10" t="s">
        <v>9</v>
      </c>
      <c r="B351" s="11">
        <v>47131604</v>
      </c>
      <c r="C351" s="12">
        <f>50000+200000</f>
        <v>250000</v>
      </c>
      <c r="D351" s="14" t="s">
        <v>87</v>
      </c>
      <c r="E351" s="16" t="s">
        <v>38</v>
      </c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25" customHeight="1" x14ac:dyDescent="0.3">
      <c r="A352" s="10" t="s">
        <v>9</v>
      </c>
      <c r="B352" s="11">
        <v>47131828</v>
      </c>
      <c r="C352" s="12">
        <v>100000</v>
      </c>
      <c r="D352" s="14" t="s">
        <v>87</v>
      </c>
      <c r="E352" s="16" t="s">
        <v>38</v>
      </c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25" customHeight="1" x14ac:dyDescent="0.3">
      <c r="A353" s="10" t="s">
        <v>9</v>
      </c>
      <c r="B353" s="11">
        <v>41103212</v>
      </c>
      <c r="C353" s="12">
        <v>50000</v>
      </c>
      <c r="D353" s="14" t="s">
        <v>87</v>
      </c>
      <c r="E353" s="16" t="s">
        <v>38</v>
      </c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25" customHeight="1" x14ac:dyDescent="0.3">
      <c r="A354" s="10" t="s">
        <v>9</v>
      </c>
      <c r="B354" s="11">
        <v>47131816</v>
      </c>
      <c r="C354" s="12">
        <v>50000</v>
      </c>
      <c r="D354" s="14" t="s">
        <v>87</v>
      </c>
      <c r="E354" s="16" t="s">
        <v>38</v>
      </c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25" customHeight="1" x14ac:dyDescent="0.3">
      <c r="A355" s="10" t="s">
        <v>9</v>
      </c>
      <c r="B355" s="11">
        <v>47131812</v>
      </c>
      <c r="C355" s="12">
        <f>50000+200000</f>
        <v>250000</v>
      </c>
      <c r="D355" s="14" t="s">
        <v>87</v>
      </c>
      <c r="E355" s="16" t="s">
        <v>38</v>
      </c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25" customHeight="1" x14ac:dyDescent="0.3">
      <c r="A356" s="10" t="s">
        <v>9</v>
      </c>
      <c r="B356" s="11">
        <v>47131603</v>
      </c>
      <c r="C356" s="12">
        <f>50000+50000</f>
        <v>100000</v>
      </c>
      <c r="D356" s="14" t="s">
        <v>87</v>
      </c>
      <c r="E356" s="16" t="s">
        <v>38</v>
      </c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25" customHeight="1" x14ac:dyDescent="0.3">
      <c r="A357" s="10" t="s">
        <v>9</v>
      </c>
      <c r="B357" s="11">
        <v>47131805</v>
      </c>
      <c r="C357" s="12">
        <f>50000+700000</f>
        <v>750000</v>
      </c>
      <c r="D357" s="14" t="s">
        <v>87</v>
      </c>
      <c r="E357" s="16" t="s">
        <v>38</v>
      </c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25" customHeight="1" x14ac:dyDescent="0.3">
      <c r="A358" s="10" t="s">
        <v>9</v>
      </c>
      <c r="B358" s="11">
        <v>47131821</v>
      </c>
      <c r="C358" s="12">
        <v>50000</v>
      </c>
      <c r="D358" s="14" t="s">
        <v>87</v>
      </c>
      <c r="E358" s="16" t="s">
        <v>38</v>
      </c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25" customHeight="1" x14ac:dyDescent="0.3">
      <c r="A359" s="10" t="s">
        <v>9</v>
      </c>
      <c r="B359" s="11">
        <v>47131803</v>
      </c>
      <c r="C359" s="12">
        <f>50000+300000</f>
        <v>350000</v>
      </c>
      <c r="D359" s="14" t="s">
        <v>87</v>
      </c>
      <c r="E359" s="16" t="s">
        <v>38</v>
      </c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25" customHeight="1" x14ac:dyDescent="0.3">
      <c r="A360" s="10" t="s">
        <v>9</v>
      </c>
      <c r="B360" s="11">
        <v>47131802</v>
      </c>
      <c r="C360" s="12">
        <f>50000+500000</f>
        <v>550000</v>
      </c>
      <c r="D360" s="14" t="s">
        <v>87</v>
      </c>
      <c r="E360" s="16" t="s">
        <v>38</v>
      </c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25" customHeight="1" x14ac:dyDescent="0.3">
      <c r="A361" s="10" t="s">
        <v>9</v>
      </c>
      <c r="B361" s="11">
        <v>47131811</v>
      </c>
      <c r="C361" s="12">
        <v>50000</v>
      </c>
      <c r="D361" s="14" t="s">
        <v>87</v>
      </c>
      <c r="E361" s="16" t="s">
        <v>38</v>
      </c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25" customHeight="1" x14ac:dyDescent="0.3">
      <c r="A362" s="10" t="s">
        <v>9</v>
      </c>
      <c r="B362" s="11">
        <v>53131608</v>
      </c>
      <c r="C362" s="12">
        <v>400000</v>
      </c>
      <c r="D362" s="14" t="s">
        <v>87</v>
      </c>
      <c r="E362" s="16" t="s">
        <v>38</v>
      </c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25" customHeight="1" x14ac:dyDescent="0.3">
      <c r="A363" s="10" t="s">
        <v>9</v>
      </c>
      <c r="B363" s="11">
        <v>47131810</v>
      </c>
      <c r="C363" s="12">
        <v>150000</v>
      </c>
      <c r="D363" s="14" t="s">
        <v>87</v>
      </c>
      <c r="E363" s="16" t="s">
        <v>38</v>
      </c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25" customHeight="1" x14ac:dyDescent="0.3">
      <c r="A364" s="10" t="s">
        <v>9</v>
      </c>
      <c r="B364" s="11">
        <v>51473016</v>
      </c>
      <c r="C364" s="12">
        <v>100000</v>
      </c>
      <c r="D364" s="14" t="s">
        <v>87</v>
      </c>
      <c r="E364" s="16" t="s">
        <v>38</v>
      </c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25" customHeight="1" x14ac:dyDescent="0.3">
      <c r="A365" s="10" t="s">
        <v>9</v>
      </c>
      <c r="B365" s="11">
        <v>47121701</v>
      </c>
      <c r="C365" s="12">
        <v>150000</v>
      </c>
      <c r="D365" s="14" t="s">
        <v>87</v>
      </c>
      <c r="E365" s="16" t="s">
        <v>38</v>
      </c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25" customHeight="1" x14ac:dyDescent="0.3">
      <c r="A366" s="10" t="s">
        <v>9</v>
      </c>
      <c r="B366" s="11">
        <v>47121702</v>
      </c>
      <c r="C366" s="12">
        <v>200000</v>
      </c>
      <c r="D366" s="14" t="s">
        <v>87</v>
      </c>
      <c r="E366" s="16" t="s">
        <v>38</v>
      </c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25" customHeight="1" x14ac:dyDescent="0.3">
      <c r="A367" s="10" t="s">
        <v>9</v>
      </c>
      <c r="B367" s="11">
        <v>47131501</v>
      </c>
      <c r="C367" s="12">
        <v>250000</v>
      </c>
      <c r="D367" s="14" t="s">
        <v>87</v>
      </c>
      <c r="E367" s="16" t="s">
        <v>38</v>
      </c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25" customHeight="1" x14ac:dyDescent="0.3">
      <c r="A368" s="10" t="s">
        <v>9</v>
      </c>
      <c r="B368" s="11">
        <v>47121806</v>
      </c>
      <c r="C368" s="12">
        <f>153290</f>
        <v>153290</v>
      </c>
      <c r="D368" s="14" t="s">
        <v>87</v>
      </c>
      <c r="E368" s="16" t="s">
        <v>38</v>
      </c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25" customHeight="1" x14ac:dyDescent="0.3">
      <c r="A369" s="10" t="s">
        <v>9</v>
      </c>
      <c r="B369" s="11">
        <v>47131807</v>
      </c>
      <c r="C369" s="12">
        <v>50000</v>
      </c>
      <c r="D369" s="14" t="s">
        <v>87</v>
      </c>
      <c r="E369" s="16" t="s">
        <v>38</v>
      </c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25" customHeight="1" x14ac:dyDescent="0.3">
      <c r="A370" s="10" t="s">
        <v>9</v>
      </c>
      <c r="B370" s="11">
        <v>47121501</v>
      </c>
      <c r="C370" s="12">
        <v>50000</v>
      </c>
      <c r="D370" s="14" t="s">
        <v>87</v>
      </c>
      <c r="E370" s="16" t="s">
        <v>38</v>
      </c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25" customHeight="1" x14ac:dyDescent="0.3">
      <c r="A371" s="10" t="s">
        <v>9</v>
      </c>
      <c r="B371" s="11">
        <v>12141901</v>
      </c>
      <c r="C371" s="12">
        <v>100000</v>
      </c>
      <c r="D371" s="14" t="s">
        <v>87</v>
      </c>
      <c r="E371" s="16" t="s">
        <v>38</v>
      </c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25" customHeight="1" x14ac:dyDescent="0.3">
      <c r="A372" s="10" t="s">
        <v>9</v>
      </c>
      <c r="B372" s="11">
        <v>46181504</v>
      </c>
      <c r="C372" s="12">
        <v>50000</v>
      </c>
      <c r="D372" s="14" t="s">
        <v>87</v>
      </c>
      <c r="E372" s="16" t="s">
        <v>38</v>
      </c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25" customHeight="1" x14ac:dyDescent="0.3">
      <c r="A373" s="10" t="s">
        <v>9</v>
      </c>
      <c r="B373" s="11">
        <v>47131609</v>
      </c>
      <c r="C373" s="12">
        <v>100000</v>
      </c>
      <c r="D373" s="14" t="s">
        <v>87</v>
      </c>
      <c r="E373" s="16" t="s">
        <v>38</v>
      </c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25" customHeight="1" x14ac:dyDescent="0.3">
      <c r="A374" s="10" t="s">
        <v>9</v>
      </c>
      <c r="B374" s="11">
        <v>30181614</v>
      </c>
      <c r="C374" s="12">
        <v>50000</v>
      </c>
      <c r="D374" s="14" t="s">
        <v>87</v>
      </c>
      <c r="E374" s="16" t="s">
        <v>38</v>
      </c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25" customHeight="1" x14ac:dyDescent="0.3">
      <c r="A375" s="10" t="s">
        <v>9</v>
      </c>
      <c r="B375" s="11">
        <v>47131710</v>
      </c>
      <c r="C375" s="12">
        <v>50000</v>
      </c>
      <c r="D375" s="14" t="s">
        <v>87</v>
      </c>
      <c r="E375" s="16" t="s">
        <v>38</v>
      </c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25" customHeight="1" x14ac:dyDescent="0.3">
      <c r="A376" s="10" t="s">
        <v>9</v>
      </c>
      <c r="B376" s="11">
        <v>47121807</v>
      </c>
      <c r="C376" s="12">
        <v>50000</v>
      </c>
      <c r="D376" s="14" t="s">
        <v>87</v>
      </c>
      <c r="E376" s="16" t="s">
        <v>38</v>
      </c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25" customHeight="1" x14ac:dyDescent="0.3">
      <c r="A377" s="10" t="s">
        <v>9</v>
      </c>
      <c r="B377" s="11">
        <v>14111704</v>
      </c>
      <c r="C377" s="12">
        <v>100000</v>
      </c>
      <c r="D377" s="14" t="s">
        <v>87</v>
      </c>
      <c r="E377" s="16" t="s">
        <v>38</v>
      </c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25" customHeight="1" x14ac:dyDescent="0.3">
      <c r="A378" s="10" t="s">
        <v>9</v>
      </c>
      <c r="B378" s="11">
        <v>14111703</v>
      </c>
      <c r="C378" s="12">
        <v>50000</v>
      </c>
      <c r="D378" s="14" t="s">
        <v>87</v>
      </c>
      <c r="E378" s="16" t="s">
        <v>38</v>
      </c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25" customHeight="1" x14ac:dyDescent="0.3">
      <c r="A379" s="10" t="s">
        <v>9</v>
      </c>
      <c r="B379" s="11">
        <v>14111705</v>
      </c>
      <c r="C379" s="12">
        <v>50000</v>
      </c>
      <c r="D379" s="14" t="s">
        <v>87</v>
      </c>
      <c r="E379" s="16" t="s">
        <v>38</v>
      </c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25" customHeight="1" x14ac:dyDescent="0.3">
      <c r="A380" s="10" t="s">
        <v>9</v>
      </c>
      <c r="B380" s="11">
        <v>47131611</v>
      </c>
      <c r="C380" s="12">
        <v>50000</v>
      </c>
      <c r="D380" s="14" t="s">
        <v>87</v>
      </c>
      <c r="E380" s="16" t="s">
        <v>38</v>
      </c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25" customHeight="1" x14ac:dyDescent="0.3">
      <c r="A381" s="10" t="s">
        <v>9</v>
      </c>
      <c r="B381" s="11">
        <v>46161508</v>
      </c>
      <c r="C381" s="12">
        <v>100000</v>
      </c>
      <c r="D381" s="14" t="s">
        <v>88</v>
      </c>
      <c r="E381" s="16" t="s">
        <v>38</v>
      </c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25" customHeight="1" x14ac:dyDescent="0.3">
      <c r="A382" s="10" t="s">
        <v>9</v>
      </c>
      <c r="B382" s="11">
        <v>39111610</v>
      </c>
      <c r="C382" s="12">
        <v>100000</v>
      </c>
      <c r="D382" s="14" t="s">
        <v>88</v>
      </c>
      <c r="E382" s="16" t="s">
        <v>38</v>
      </c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25" customHeight="1" x14ac:dyDescent="0.3">
      <c r="A383" s="10" t="s">
        <v>9</v>
      </c>
      <c r="B383" s="11">
        <v>46181705</v>
      </c>
      <c r="C383" s="12">
        <v>100000</v>
      </c>
      <c r="D383" s="14" t="s">
        <v>88</v>
      </c>
      <c r="E383" s="16" t="s">
        <v>38</v>
      </c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25" customHeight="1" x14ac:dyDescent="0.3">
      <c r="A384" s="10" t="s">
        <v>9</v>
      </c>
      <c r="B384" s="11">
        <v>46181507</v>
      </c>
      <c r="C384" s="12">
        <v>100000</v>
      </c>
      <c r="D384" s="14" t="s">
        <v>88</v>
      </c>
      <c r="E384" s="16" t="s">
        <v>38</v>
      </c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25" customHeight="1" x14ac:dyDescent="0.3">
      <c r="A385" s="10" t="s">
        <v>9</v>
      </c>
      <c r="B385" s="11">
        <v>31201513</v>
      </c>
      <c r="C385" s="12">
        <v>100000</v>
      </c>
      <c r="D385" s="14" t="s">
        <v>88</v>
      </c>
      <c r="E385" s="16" t="s">
        <v>38</v>
      </c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25" customHeight="1" x14ac:dyDescent="0.3">
      <c r="A386" s="10" t="s">
        <v>9</v>
      </c>
      <c r="B386" s="11">
        <v>31201516</v>
      </c>
      <c r="C386" s="12">
        <v>100000</v>
      </c>
      <c r="D386" s="14" t="s">
        <v>88</v>
      </c>
      <c r="E386" s="16" t="s">
        <v>38</v>
      </c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25" customHeight="1" x14ac:dyDescent="0.3">
      <c r="A387" s="10" t="s">
        <v>9</v>
      </c>
      <c r="B387" s="11">
        <v>46182306</v>
      </c>
      <c r="C387" s="12">
        <v>100000</v>
      </c>
      <c r="D387" s="14" t="s">
        <v>88</v>
      </c>
      <c r="E387" s="16" t="s">
        <v>38</v>
      </c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25" customHeight="1" x14ac:dyDescent="0.3">
      <c r="A388" s="10" t="s">
        <v>9</v>
      </c>
      <c r="B388" s="11">
        <v>25175101</v>
      </c>
      <c r="C388" s="12">
        <v>100000</v>
      </c>
      <c r="D388" s="14" t="s">
        <v>88</v>
      </c>
      <c r="E388" s="16" t="s">
        <v>38</v>
      </c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25" customHeight="1" x14ac:dyDescent="0.3">
      <c r="A389" s="10" t="s">
        <v>9</v>
      </c>
      <c r="B389" s="11">
        <v>26111701</v>
      </c>
      <c r="C389" s="12">
        <v>500000</v>
      </c>
      <c r="D389" s="14" t="s">
        <v>89</v>
      </c>
      <c r="E389" s="16" t="s">
        <v>43</v>
      </c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25" customHeight="1" x14ac:dyDescent="0.3">
      <c r="A390" s="10" t="s">
        <v>9</v>
      </c>
      <c r="B390" s="11">
        <v>26101112</v>
      </c>
      <c r="C390" s="12">
        <v>750000</v>
      </c>
      <c r="D390" s="14" t="s">
        <v>90</v>
      </c>
      <c r="E390" s="16" t="s">
        <v>38</v>
      </c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25" customHeight="1" x14ac:dyDescent="0.3">
      <c r="A391" s="10" t="s">
        <v>9</v>
      </c>
      <c r="B391" s="11">
        <v>26111601</v>
      </c>
      <c r="C391" s="12">
        <v>800000</v>
      </c>
      <c r="D391" s="14" t="s">
        <v>90</v>
      </c>
      <c r="E391" s="16" t="s">
        <v>38</v>
      </c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25" customHeight="1" x14ac:dyDescent="0.3">
      <c r="A392" s="10" t="s">
        <v>9</v>
      </c>
      <c r="B392" s="11">
        <v>25101501</v>
      </c>
      <c r="C392" s="12">
        <v>15000000</v>
      </c>
      <c r="D392" s="14" t="s">
        <v>91</v>
      </c>
      <c r="E392" s="16" t="s">
        <v>38</v>
      </c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25" customHeight="1" x14ac:dyDescent="0.3">
      <c r="A393" s="10" t="s">
        <v>9</v>
      </c>
      <c r="B393" s="11">
        <v>25101503</v>
      </c>
      <c r="C393" s="12">
        <v>15000000</v>
      </c>
      <c r="D393" s="14" t="s">
        <v>91</v>
      </c>
      <c r="E393" s="16" t="s">
        <v>38</v>
      </c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25" customHeight="1" x14ac:dyDescent="0.3">
      <c r="A394" s="10" t="s">
        <v>9</v>
      </c>
      <c r="B394" s="11">
        <v>25101504</v>
      </c>
      <c r="C394" s="12">
        <v>15000000</v>
      </c>
      <c r="D394" s="14" t="s">
        <v>91</v>
      </c>
      <c r="E394" s="16" t="s">
        <v>38</v>
      </c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25" customHeight="1" x14ac:dyDescent="0.3">
      <c r="A395" s="10" t="s">
        <v>9</v>
      </c>
      <c r="B395" s="11">
        <v>25101507</v>
      </c>
      <c r="C395" s="12">
        <v>540000000</v>
      </c>
      <c r="D395" s="14" t="s">
        <v>91</v>
      </c>
      <c r="E395" s="16" t="s">
        <v>38</v>
      </c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25" customHeight="1" x14ac:dyDescent="0.3">
      <c r="A396" s="10" t="s">
        <v>9</v>
      </c>
      <c r="B396" s="11">
        <v>56101536</v>
      </c>
      <c r="C396" s="12">
        <v>500000</v>
      </c>
      <c r="D396" s="14" t="s">
        <v>92</v>
      </c>
      <c r="E396" s="16" t="s">
        <v>43</v>
      </c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25" customHeight="1" x14ac:dyDescent="0.3">
      <c r="A397" s="10" t="s">
        <v>9</v>
      </c>
      <c r="B397" s="11">
        <v>52161551</v>
      </c>
      <c r="C397" s="12">
        <v>3600000</v>
      </c>
      <c r="D397" s="14" t="s">
        <v>92</v>
      </c>
      <c r="E397" s="16" t="s">
        <v>43</v>
      </c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25" customHeight="1" x14ac:dyDescent="0.3">
      <c r="A398" s="10" t="s">
        <v>9</v>
      </c>
      <c r="B398" s="11">
        <v>45111609</v>
      </c>
      <c r="C398" s="12">
        <f>4000000+9000000</f>
        <v>13000000</v>
      </c>
      <c r="D398" s="14" t="s">
        <v>92</v>
      </c>
      <c r="E398" s="16" t="s">
        <v>43</v>
      </c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25" customHeight="1" x14ac:dyDescent="0.3">
      <c r="A399" s="10" t="s">
        <v>9</v>
      </c>
      <c r="B399" s="11">
        <v>45111902</v>
      </c>
      <c r="C399" s="12">
        <v>9000000</v>
      </c>
      <c r="D399" s="14" t="s">
        <v>92</v>
      </c>
      <c r="E399" s="16" t="s">
        <v>72</v>
      </c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25" customHeight="1" x14ac:dyDescent="0.3">
      <c r="A400" s="10" t="s">
        <v>9</v>
      </c>
      <c r="B400" s="11">
        <v>45111799</v>
      </c>
      <c r="C400" s="12">
        <v>550000</v>
      </c>
      <c r="D400" s="14" t="s">
        <v>92</v>
      </c>
      <c r="E400" s="16" t="s">
        <v>43</v>
      </c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25" customHeight="1" x14ac:dyDescent="0.3">
      <c r="A401" s="10" t="s">
        <v>9</v>
      </c>
      <c r="B401" s="11">
        <v>52161547</v>
      </c>
      <c r="C401" s="12">
        <v>150000</v>
      </c>
      <c r="D401" s="14" t="s">
        <v>92</v>
      </c>
      <c r="E401" s="16" t="s">
        <v>43</v>
      </c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25" customHeight="1" x14ac:dyDescent="0.3">
      <c r="A402" s="10" t="s">
        <v>9</v>
      </c>
      <c r="B402" s="11">
        <v>43223207</v>
      </c>
      <c r="C402" s="12">
        <v>1000000</v>
      </c>
      <c r="D402" s="14" t="s">
        <v>92</v>
      </c>
      <c r="E402" s="16" t="s">
        <v>43</v>
      </c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25" customHeight="1" x14ac:dyDescent="0.3">
      <c r="A403" s="10" t="s">
        <v>9</v>
      </c>
      <c r="B403" s="11">
        <v>52161523</v>
      </c>
      <c r="C403" s="12">
        <v>1000000</v>
      </c>
      <c r="D403" s="14" t="s">
        <v>92</v>
      </c>
      <c r="E403" s="16" t="s">
        <v>43</v>
      </c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25" customHeight="1" x14ac:dyDescent="0.3">
      <c r="A404" s="10" t="s">
        <v>9</v>
      </c>
      <c r="B404" s="11">
        <v>43211903</v>
      </c>
      <c r="C404" s="12">
        <v>300000</v>
      </c>
      <c r="D404" s="14" t="s">
        <v>92</v>
      </c>
      <c r="E404" s="16" t="s">
        <v>43</v>
      </c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25" customHeight="1" x14ac:dyDescent="0.3">
      <c r="A405" s="10" t="s">
        <v>9</v>
      </c>
      <c r="B405" s="11">
        <v>45121505</v>
      </c>
      <c r="C405" s="12">
        <v>500000</v>
      </c>
      <c r="D405" s="14" t="s">
        <v>92</v>
      </c>
      <c r="E405" s="16" t="s">
        <v>38</v>
      </c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25" customHeight="1" x14ac:dyDescent="0.3">
      <c r="A406" s="10" t="s">
        <v>9</v>
      </c>
      <c r="B406" s="11">
        <v>44111807</v>
      </c>
      <c r="C406" s="12">
        <v>100000</v>
      </c>
      <c r="D406" s="14" t="s">
        <v>92</v>
      </c>
      <c r="E406" s="16" t="s">
        <v>38</v>
      </c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25" customHeight="1" x14ac:dyDescent="0.3">
      <c r="A407" s="10" t="s">
        <v>9</v>
      </c>
      <c r="B407" s="11">
        <v>43191501</v>
      </c>
      <c r="C407" s="12">
        <v>500000</v>
      </c>
      <c r="D407" s="14" t="s">
        <v>92</v>
      </c>
      <c r="E407" s="16" t="s">
        <v>38</v>
      </c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25" customHeight="1" x14ac:dyDescent="0.3">
      <c r="A408" s="10" t="s">
        <v>9</v>
      </c>
      <c r="B408" s="11">
        <v>43191509</v>
      </c>
      <c r="C408" s="12">
        <v>140000</v>
      </c>
      <c r="D408" s="14" t="s">
        <v>92</v>
      </c>
      <c r="E408" s="16" t="s">
        <v>43</v>
      </c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25" customHeight="1" x14ac:dyDescent="0.3">
      <c r="A409" s="10" t="s">
        <v>9</v>
      </c>
      <c r="B409" s="11">
        <v>43191512</v>
      </c>
      <c r="C409" s="12">
        <v>1350000</v>
      </c>
      <c r="D409" s="14" t="s">
        <v>92</v>
      </c>
      <c r="E409" s="16" t="s">
        <v>43</v>
      </c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25" customHeight="1" x14ac:dyDescent="0.3">
      <c r="A410" s="10" t="s">
        <v>9</v>
      </c>
      <c r="B410" s="11">
        <v>43191516</v>
      </c>
      <c r="C410" s="12">
        <v>4000000</v>
      </c>
      <c r="D410" s="14" t="s">
        <v>92</v>
      </c>
      <c r="E410" s="16" t="s">
        <v>38</v>
      </c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25" customHeight="1" x14ac:dyDescent="0.3">
      <c r="A411" s="10" t="s">
        <v>9</v>
      </c>
      <c r="B411" s="11">
        <v>52161535</v>
      </c>
      <c r="C411" s="12">
        <v>100000</v>
      </c>
      <c r="D411" s="14" t="s">
        <v>92</v>
      </c>
      <c r="E411" s="16" t="s">
        <v>38</v>
      </c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25" customHeight="1" x14ac:dyDescent="0.3">
      <c r="A412" s="10" t="s">
        <v>9</v>
      </c>
      <c r="B412" s="11">
        <v>45111603</v>
      </c>
      <c r="C412" s="12">
        <v>150000</v>
      </c>
      <c r="D412" s="14" t="s">
        <v>92</v>
      </c>
      <c r="E412" s="16" t="s">
        <v>43</v>
      </c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25" customHeight="1" x14ac:dyDescent="0.3">
      <c r="A413" s="10" t="s">
        <v>9</v>
      </c>
      <c r="B413" s="11">
        <v>52161512</v>
      </c>
      <c r="C413" s="12">
        <v>140000</v>
      </c>
      <c r="D413" s="14" t="s">
        <v>92</v>
      </c>
      <c r="E413" s="16" t="s">
        <v>38</v>
      </c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25" customHeight="1" x14ac:dyDescent="0.3">
      <c r="A414" s="10" t="s">
        <v>9</v>
      </c>
      <c r="B414" s="11">
        <v>52161524</v>
      </c>
      <c r="C414" s="12">
        <v>100000</v>
      </c>
      <c r="D414" s="14" t="s">
        <v>92</v>
      </c>
      <c r="E414" s="16" t="s">
        <v>38</v>
      </c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25" customHeight="1" x14ac:dyDescent="0.3">
      <c r="A415" s="10" t="s">
        <v>9</v>
      </c>
      <c r="B415" s="11">
        <v>52161520</v>
      </c>
      <c r="C415" s="12">
        <v>120000</v>
      </c>
      <c r="D415" s="14" t="s">
        <v>92</v>
      </c>
      <c r="E415" s="16" t="s">
        <v>43</v>
      </c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25" customHeight="1" x14ac:dyDescent="0.3">
      <c r="A416" s="10" t="s">
        <v>9</v>
      </c>
      <c r="B416" s="11">
        <v>45111704</v>
      </c>
      <c r="C416" s="12">
        <v>2500000</v>
      </c>
      <c r="D416" s="14" t="s">
        <v>92</v>
      </c>
      <c r="E416" s="16" t="s">
        <v>38</v>
      </c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25" customHeight="1" x14ac:dyDescent="0.3">
      <c r="A417" s="10" t="s">
        <v>9</v>
      </c>
      <c r="B417" s="11">
        <v>56111501</v>
      </c>
      <c r="C417" s="12">
        <v>500000</v>
      </c>
      <c r="D417" s="14" t="s">
        <v>93</v>
      </c>
      <c r="E417" s="16" t="s">
        <v>43</v>
      </c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25" customHeight="1" x14ac:dyDescent="0.3">
      <c r="A418" s="10" t="s">
        <v>9</v>
      </c>
      <c r="B418" s="11">
        <v>44101802</v>
      </c>
      <c r="C418" s="12">
        <v>95000</v>
      </c>
      <c r="D418" s="14" t="s">
        <v>93</v>
      </c>
      <c r="E418" s="16" t="s">
        <v>43</v>
      </c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25" customHeight="1" x14ac:dyDescent="0.3">
      <c r="A419" s="10" t="s">
        <v>9</v>
      </c>
      <c r="B419" s="11">
        <v>56101702</v>
      </c>
      <c r="C419" s="12">
        <f>4500000+300000</f>
        <v>4800000</v>
      </c>
      <c r="D419" s="14" t="s">
        <v>93</v>
      </c>
      <c r="E419" s="16" t="s">
        <v>38</v>
      </c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25" customHeight="1" x14ac:dyDescent="0.3">
      <c r="A420" s="10" t="s">
        <v>9</v>
      </c>
      <c r="B420" s="11">
        <v>56101708</v>
      </c>
      <c r="C420" s="12">
        <v>200000</v>
      </c>
      <c r="D420" s="14" t="s">
        <v>93</v>
      </c>
      <c r="E420" s="16" t="s">
        <v>38</v>
      </c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25" customHeight="1" x14ac:dyDescent="0.3">
      <c r="A421" s="10" t="s">
        <v>9</v>
      </c>
      <c r="B421" s="11">
        <v>56101530</v>
      </c>
      <c r="C421" s="12">
        <v>1600000</v>
      </c>
      <c r="D421" s="14" t="s">
        <v>93</v>
      </c>
      <c r="E421" s="16" t="s">
        <v>43</v>
      </c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25" customHeight="1" x14ac:dyDescent="0.3">
      <c r="A422" s="10" t="s">
        <v>9</v>
      </c>
      <c r="B422" s="11">
        <v>56101507</v>
      </c>
      <c r="C422" s="12">
        <v>4700000</v>
      </c>
      <c r="D422" s="14" t="s">
        <v>93</v>
      </c>
      <c r="E422" s="16" t="s">
        <v>43</v>
      </c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25" customHeight="1" x14ac:dyDescent="0.3">
      <c r="A423" s="10" t="s">
        <v>9</v>
      </c>
      <c r="B423" s="11">
        <v>56101703</v>
      </c>
      <c r="C423" s="12">
        <f>1250000+1000000+600000+600000+100000</f>
        <v>3550000</v>
      </c>
      <c r="D423" s="14" t="s">
        <v>93</v>
      </c>
      <c r="E423" s="16" t="s">
        <v>24</v>
      </c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25" customHeight="1" x14ac:dyDescent="0.3">
      <c r="A424" s="10" t="s">
        <v>9</v>
      </c>
      <c r="B424" s="11">
        <v>56101706</v>
      </c>
      <c r="C424" s="12">
        <f>420000+295000+400000+100000</f>
        <v>1215000</v>
      </c>
      <c r="D424" s="14" t="s">
        <v>93</v>
      </c>
      <c r="E424" s="16" t="s">
        <v>43</v>
      </c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25" customHeight="1" x14ac:dyDescent="0.3">
      <c r="A425" s="10" t="s">
        <v>9</v>
      </c>
      <c r="B425" s="11">
        <v>56121509</v>
      </c>
      <c r="C425" s="12">
        <v>200000</v>
      </c>
      <c r="D425" s="14" t="s">
        <v>93</v>
      </c>
      <c r="E425" s="16" t="s">
        <v>38</v>
      </c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25" customHeight="1" x14ac:dyDescent="0.3">
      <c r="A426" s="10" t="s">
        <v>9</v>
      </c>
      <c r="B426" s="11">
        <v>56101519</v>
      </c>
      <c r="C426" s="12">
        <v>400000</v>
      </c>
      <c r="D426" s="14" t="s">
        <v>93</v>
      </c>
      <c r="E426" s="16" t="s">
        <v>43</v>
      </c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25" customHeight="1" x14ac:dyDescent="0.3">
      <c r="A427" s="10" t="s">
        <v>9</v>
      </c>
      <c r="B427" s="11">
        <v>56101504</v>
      </c>
      <c r="C427" s="12">
        <f>1120000+750000+900000</f>
        <v>2770000</v>
      </c>
      <c r="D427" s="14" t="s">
        <v>93</v>
      </c>
      <c r="E427" s="16" t="s">
        <v>43</v>
      </c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25" customHeight="1" x14ac:dyDescent="0.3">
      <c r="A428" s="10" t="s">
        <v>9</v>
      </c>
      <c r="B428" s="11">
        <v>56112102</v>
      </c>
      <c r="C428" s="12">
        <f>200000+400000+293000+1650000+200000</f>
        <v>2743000</v>
      </c>
      <c r="D428" s="14" t="s">
        <v>93</v>
      </c>
      <c r="E428" s="16" t="s">
        <v>38</v>
      </c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25" customHeight="1" x14ac:dyDescent="0.3">
      <c r="A429" s="10" t="s">
        <v>9</v>
      </c>
      <c r="B429" s="11">
        <v>56101542</v>
      </c>
      <c r="C429" s="12">
        <v>150000</v>
      </c>
      <c r="D429" s="14" t="s">
        <v>93</v>
      </c>
      <c r="E429" s="16" t="s">
        <v>43</v>
      </c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4.25" customHeight="1" x14ac:dyDescent="0.3">
      <c r="A430" s="10" t="s">
        <v>9</v>
      </c>
      <c r="B430" s="11">
        <v>56101522</v>
      </c>
      <c r="C430" s="12">
        <v>100000</v>
      </c>
      <c r="D430" s="14" t="s">
        <v>93</v>
      </c>
      <c r="E430" s="16" t="s">
        <v>38</v>
      </c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4.25" customHeight="1" x14ac:dyDescent="0.3">
      <c r="A431" s="10" t="s">
        <v>9</v>
      </c>
      <c r="B431" s="11">
        <v>44101809</v>
      </c>
      <c r="C431" s="12">
        <v>60000</v>
      </c>
      <c r="D431" s="14" t="s">
        <v>93</v>
      </c>
      <c r="E431" s="16" t="s">
        <v>43</v>
      </c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4.25" customHeight="1" x14ac:dyDescent="0.3">
      <c r="A432" s="10" t="s">
        <v>9</v>
      </c>
      <c r="B432" s="11">
        <v>44101808</v>
      </c>
      <c r="C432" s="12">
        <v>75000</v>
      </c>
      <c r="D432" s="14" t="s">
        <v>93</v>
      </c>
      <c r="E432" s="16" t="s">
        <v>38</v>
      </c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4.25" customHeight="1" x14ac:dyDescent="0.3">
      <c r="A433" s="10" t="s">
        <v>9</v>
      </c>
      <c r="B433" s="11">
        <v>44101501</v>
      </c>
      <c r="C433" s="12">
        <v>300000</v>
      </c>
      <c r="D433" s="14" t="s">
        <v>93</v>
      </c>
      <c r="E433" s="16" t="s">
        <v>38</v>
      </c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4.25" customHeight="1" x14ac:dyDescent="0.3">
      <c r="A434" s="10" t="s">
        <v>9</v>
      </c>
      <c r="B434" s="11">
        <v>40101604</v>
      </c>
      <c r="C434" s="12">
        <v>2300000</v>
      </c>
      <c r="D434" s="14" t="s">
        <v>93</v>
      </c>
      <c r="E434" s="16" t="s">
        <v>38</v>
      </c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4.25" customHeight="1" x14ac:dyDescent="0.3">
      <c r="A435" s="10" t="s">
        <v>9</v>
      </c>
      <c r="B435" s="11">
        <v>40101701</v>
      </c>
      <c r="C435" s="12">
        <f>3000000+750000+758800+1388880+1200000+1500000</f>
        <v>8597680</v>
      </c>
      <c r="D435" s="14" t="s">
        <v>93</v>
      </c>
      <c r="E435" s="16" t="s">
        <v>43</v>
      </c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4.25" customHeight="1" x14ac:dyDescent="0.3">
      <c r="A436" s="10" t="s">
        <v>9</v>
      </c>
      <c r="B436" s="11">
        <v>47121603</v>
      </c>
      <c r="C436" s="12">
        <v>100000</v>
      </c>
      <c r="D436" s="14" t="s">
        <v>93</v>
      </c>
      <c r="E436" s="16" t="s">
        <v>38</v>
      </c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4.25" customHeight="1" x14ac:dyDescent="0.3">
      <c r="A437" s="10" t="s">
        <v>9</v>
      </c>
      <c r="B437" s="11">
        <v>39101605</v>
      </c>
      <c r="C437" s="12">
        <v>100000</v>
      </c>
      <c r="D437" s="14" t="s">
        <v>93</v>
      </c>
      <c r="E437" s="16" t="s">
        <v>38</v>
      </c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4.25" customHeight="1" x14ac:dyDescent="0.3">
      <c r="A438" s="10" t="s">
        <v>9</v>
      </c>
      <c r="B438" s="11">
        <v>39101616</v>
      </c>
      <c r="C438" s="12">
        <v>100000</v>
      </c>
      <c r="D438" s="14" t="s">
        <v>93</v>
      </c>
      <c r="E438" s="16" t="s">
        <v>38</v>
      </c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4.25" customHeight="1" x14ac:dyDescent="0.3">
      <c r="A439" s="10" t="s">
        <v>9</v>
      </c>
      <c r="B439" s="11">
        <v>39101699</v>
      </c>
      <c r="C439" s="12">
        <v>100000</v>
      </c>
      <c r="D439" s="14" t="s">
        <v>93</v>
      </c>
      <c r="E439" s="16" t="s">
        <v>38</v>
      </c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4.25" customHeight="1" x14ac:dyDescent="0.3">
      <c r="A440" s="10" t="s">
        <v>9</v>
      </c>
      <c r="B440" s="11">
        <v>44103201</v>
      </c>
      <c r="C440" s="12">
        <v>700000</v>
      </c>
      <c r="D440" s="14" t="s">
        <v>93</v>
      </c>
      <c r="E440" s="16" t="s">
        <v>38</v>
      </c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4.25" customHeight="1" x14ac:dyDescent="0.3">
      <c r="A441" s="10" t="s">
        <v>9</v>
      </c>
      <c r="B441" s="11">
        <v>43201602</v>
      </c>
      <c r="C441" s="12">
        <v>200000</v>
      </c>
      <c r="D441" s="14" t="s">
        <v>93</v>
      </c>
      <c r="E441" s="16" t="s">
        <v>38</v>
      </c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4.25" customHeight="1" x14ac:dyDescent="0.3">
      <c r="A442" s="10" t="s">
        <v>9</v>
      </c>
      <c r="B442" s="11">
        <v>56121704</v>
      </c>
      <c r="C442" s="12">
        <v>1050000</v>
      </c>
      <c r="D442" s="14" t="s">
        <v>93</v>
      </c>
      <c r="E442" s="16" t="s">
        <v>38</v>
      </c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4.25" customHeight="1" x14ac:dyDescent="0.3">
      <c r="A443" s="10" t="s">
        <v>9</v>
      </c>
      <c r="B443" s="11">
        <v>56101509</v>
      </c>
      <c r="C443" s="12">
        <v>600000</v>
      </c>
      <c r="D443" s="14" t="s">
        <v>93</v>
      </c>
      <c r="E443" s="16" t="s">
        <v>43</v>
      </c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4.25" customHeight="1" x14ac:dyDescent="0.3">
      <c r="A444" s="10" t="s">
        <v>9</v>
      </c>
      <c r="B444" s="11">
        <v>44102803</v>
      </c>
      <c r="C444" s="12">
        <v>100000</v>
      </c>
      <c r="D444" s="14" t="s">
        <v>93</v>
      </c>
      <c r="E444" s="16" t="s">
        <v>38</v>
      </c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4.25" customHeight="1" x14ac:dyDescent="0.3">
      <c r="A445" s="10" t="s">
        <v>9</v>
      </c>
      <c r="B445" s="11">
        <v>30161505</v>
      </c>
      <c r="C445" s="12">
        <v>100000</v>
      </c>
      <c r="D445" s="14" t="s">
        <v>93</v>
      </c>
      <c r="E445" s="16" t="s">
        <v>38</v>
      </c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4.25" customHeight="1" x14ac:dyDescent="0.3">
      <c r="A446" s="10" t="s">
        <v>9</v>
      </c>
      <c r="B446" s="11">
        <v>24102004</v>
      </c>
      <c r="C446" s="12">
        <v>500000</v>
      </c>
      <c r="D446" s="14" t="s">
        <v>93</v>
      </c>
      <c r="E446" s="16" t="s">
        <v>38</v>
      </c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4.25" customHeight="1" x14ac:dyDescent="0.3">
      <c r="A447" s="10" t="s">
        <v>9</v>
      </c>
      <c r="B447" s="11">
        <v>72101511</v>
      </c>
      <c r="C447" s="12">
        <v>100000</v>
      </c>
      <c r="D447" s="14" t="s">
        <v>93</v>
      </c>
      <c r="E447" s="16" t="s">
        <v>38</v>
      </c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4.25" customHeight="1" x14ac:dyDescent="0.3">
      <c r="A448" s="10" t="s">
        <v>9</v>
      </c>
      <c r="B448" s="11">
        <v>52161535</v>
      </c>
      <c r="C448" s="12">
        <v>150000</v>
      </c>
      <c r="D448" s="14" t="s">
        <v>93</v>
      </c>
      <c r="E448" s="16" t="s">
        <v>43</v>
      </c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4.25" customHeight="1" x14ac:dyDescent="0.3">
      <c r="A449" s="10" t="s">
        <v>9</v>
      </c>
      <c r="B449" s="11">
        <v>44101603</v>
      </c>
      <c r="C449" s="12">
        <v>1650000</v>
      </c>
      <c r="D449" s="14" t="s">
        <v>93</v>
      </c>
      <c r="E449" s="16" t="s">
        <v>43</v>
      </c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4.25" customHeight="1" x14ac:dyDescent="0.3">
      <c r="A450" s="10" t="s">
        <v>9</v>
      </c>
      <c r="B450" s="11">
        <v>46171621</v>
      </c>
      <c r="C450" s="12">
        <v>100000</v>
      </c>
      <c r="D450" s="14" t="s">
        <v>93</v>
      </c>
      <c r="E450" s="16" t="s">
        <v>38</v>
      </c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4.25" customHeight="1" x14ac:dyDescent="0.3">
      <c r="A451" s="10" t="s">
        <v>9</v>
      </c>
      <c r="B451" s="11">
        <v>47121602</v>
      </c>
      <c r="C451" s="12">
        <v>80000</v>
      </c>
      <c r="D451" s="14" t="s">
        <v>93</v>
      </c>
      <c r="E451" s="16" t="s">
        <v>43</v>
      </c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4.25" customHeight="1" x14ac:dyDescent="0.3">
      <c r="A452" s="10" t="s">
        <v>9</v>
      </c>
      <c r="B452" s="11">
        <v>56101543</v>
      </c>
      <c r="C452" s="12">
        <v>648000</v>
      </c>
      <c r="D452" s="14" t="s">
        <v>93</v>
      </c>
      <c r="E452" s="16" t="s">
        <v>38</v>
      </c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4.25" customHeight="1" x14ac:dyDescent="0.3">
      <c r="A453" s="10" t="s">
        <v>9</v>
      </c>
      <c r="B453" s="11">
        <v>44111999</v>
      </c>
      <c r="C453" s="12">
        <v>248400</v>
      </c>
      <c r="D453" s="14" t="s">
        <v>93</v>
      </c>
      <c r="E453" s="16" t="s">
        <v>43</v>
      </c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4.25" customHeight="1" x14ac:dyDescent="0.3">
      <c r="A454" s="10" t="s">
        <v>9</v>
      </c>
      <c r="B454" s="11">
        <v>44111905</v>
      </c>
      <c r="C454" s="12">
        <v>300000</v>
      </c>
      <c r="D454" s="14" t="s">
        <v>93</v>
      </c>
      <c r="E454" s="16" t="s">
        <v>43</v>
      </c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4.25" customHeight="1" x14ac:dyDescent="0.3">
      <c r="A455" s="10" t="s">
        <v>9</v>
      </c>
      <c r="B455" s="11">
        <v>81112501</v>
      </c>
      <c r="C455" s="12">
        <v>4550000</v>
      </c>
      <c r="D455" s="14" t="s">
        <v>94</v>
      </c>
      <c r="E455" s="16" t="s">
        <v>43</v>
      </c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4.25" customHeight="1" x14ac:dyDescent="0.3">
      <c r="A456" s="10" t="s">
        <v>9</v>
      </c>
      <c r="B456" s="11">
        <v>81111809</v>
      </c>
      <c r="C456" s="12">
        <v>400000</v>
      </c>
      <c r="D456" s="14" t="s">
        <v>94</v>
      </c>
      <c r="E456" s="16" t="s">
        <v>38</v>
      </c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4.25" customHeight="1" x14ac:dyDescent="0.3">
      <c r="A457" s="10" t="s">
        <v>9</v>
      </c>
      <c r="B457" s="11">
        <v>72102290</v>
      </c>
      <c r="C457" s="12">
        <v>100000</v>
      </c>
      <c r="D457" s="14" t="s">
        <v>94</v>
      </c>
      <c r="E457" s="16" t="s">
        <v>38</v>
      </c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4.25" customHeight="1" x14ac:dyDescent="0.3">
      <c r="A458" s="10" t="s">
        <v>9</v>
      </c>
      <c r="B458" s="11">
        <v>43211503</v>
      </c>
      <c r="C458" s="12">
        <f>6600000+1000000+4260000+300000</f>
        <v>12160000</v>
      </c>
      <c r="D458" s="14" t="s">
        <v>94</v>
      </c>
      <c r="E458" s="16" t="s">
        <v>38</v>
      </c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4.25" customHeight="1" x14ac:dyDescent="0.3">
      <c r="A459" s="10" t="s">
        <v>9</v>
      </c>
      <c r="B459" s="11">
        <v>43211509</v>
      </c>
      <c r="C459" s="12">
        <v>200000</v>
      </c>
      <c r="D459" s="14" t="s">
        <v>94</v>
      </c>
      <c r="E459" s="16" t="s">
        <v>38</v>
      </c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4.25" customHeight="1" x14ac:dyDescent="0.3">
      <c r="A460" s="10" t="s">
        <v>9</v>
      </c>
      <c r="B460" s="11">
        <v>43211516</v>
      </c>
      <c r="C460" s="12">
        <v>100000</v>
      </c>
      <c r="D460" s="14" t="s">
        <v>94</v>
      </c>
      <c r="E460" s="16" t="s">
        <v>38</v>
      </c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4.25" customHeight="1" x14ac:dyDescent="0.3">
      <c r="A461" s="10" t="s">
        <v>9</v>
      </c>
      <c r="B461" s="11">
        <v>43211501</v>
      </c>
      <c r="C461" s="12">
        <v>200000</v>
      </c>
      <c r="D461" s="14" t="s">
        <v>94</v>
      </c>
      <c r="E461" s="16" t="s">
        <v>38</v>
      </c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4.25" customHeight="1" x14ac:dyDescent="0.3">
      <c r="A462" s="10" t="s">
        <v>9</v>
      </c>
      <c r="B462" s="11">
        <v>43222612</v>
      </c>
      <c r="C462" s="12">
        <v>100000</v>
      </c>
      <c r="D462" s="14" t="s">
        <v>94</v>
      </c>
      <c r="E462" s="16" t="s">
        <v>38</v>
      </c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4.25" customHeight="1" x14ac:dyDescent="0.3">
      <c r="A463" s="10" t="s">
        <v>9</v>
      </c>
      <c r="B463" s="11">
        <v>43212110</v>
      </c>
      <c r="C463" s="12">
        <v>300000</v>
      </c>
      <c r="D463" s="14" t="s">
        <v>94</v>
      </c>
      <c r="E463" s="16" t="s">
        <v>38</v>
      </c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4.25" customHeight="1" x14ac:dyDescent="0.3">
      <c r="A464" s="10" t="s">
        <v>9</v>
      </c>
      <c r="B464" s="11">
        <v>43212105</v>
      </c>
      <c r="C464" s="12">
        <v>100000</v>
      </c>
      <c r="D464" s="14" t="s">
        <v>94</v>
      </c>
      <c r="E464" s="16" t="s">
        <v>38</v>
      </c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4.25" customHeight="1" x14ac:dyDescent="0.3">
      <c r="A465" s="10" t="s">
        <v>9</v>
      </c>
      <c r="B465" s="11">
        <v>43231512</v>
      </c>
      <c r="C465" s="12">
        <v>300000</v>
      </c>
      <c r="D465" s="14" t="s">
        <v>94</v>
      </c>
      <c r="E465" s="16" t="s">
        <v>38</v>
      </c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4.25" customHeight="1" x14ac:dyDescent="0.3">
      <c r="A466" s="10" t="s">
        <v>9</v>
      </c>
      <c r="B466" s="11">
        <v>43233205</v>
      </c>
      <c r="C466" s="12">
        <v>100000</v>
      </c>
      <c r="D466" s="14" t="s">
        <v>94</v>
      </c>
      <c r="E466" s="16" t="s">
        <v>38</v>
      </c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4.25" customHeight="1" x14ac:dyDescent="0.3">
      <c r="A467" s="10" t="s">
        <v>9</v>
      </c>
      <c r="B467" s="11">
        <v>43211706</v>
      </c>
      <c r="C467" s="12">
        <v>300000</v>
      </c>
      <c r="D467" s="14" t="s">
        <v>94</v>
      </c>
      <c r="E467" s="16" t="s">
        <v>38</v>
      </c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4.25" customHeight="1" x14ac:dyDescent="0.3">
      <c r="A468" s="10" t="s">
        <v>9</v>
      </c>
      <c r="B468" s="11">
        <v>43201827</v>
      </c>
      <c r="C468" s="12">
        <v>100000</v>
      </c>
      <c r="D468" s="14" t="s">
        <v>94</v>
      </c>
      <c r="E468" s="16" t="s">
        <v>38</v>
      </c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4.25" customHeight="1" x14ac:dyDescent="0.3">
      <c r="A469" s="10" t="s">
        <v>9</v>
      </c>
      <c r="B469" s="11">
        <v>43201402</v>
      </c>
      <c r="C469" s="12">
        <v>200000</v>
      </c>
      <c r="D469" s="14" t="s">
        <v>94</v>
      </c>
      <c r="E469" s="16" t="s">
        <v>38</v>
      </c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4.25" customHeight="1" x14ac:dyDescent="0.3">
      <c r="A470" s="10" t="s">
        <v>9</v>
      </c>
      <c r="B470" s="11">
        <v>43201513</v>
      </c>
      <c r="C470" s="12">
        <v>100000</v>
      </c>
      <c r="D470" s="14" t="s">
        <v>94</v>
      </c>
      <c r="E470" s="16" t="s">
        <v>38</v>
      </c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4.25" customHeight="1" x14ac:dyDescent="0.3">
      <c r="A471" s="10" t="s">
        <v>9</v>
      </c>
      <c r="B471" s="11">
        <v>43222628</v>
      </c>
      <c r="C471" s="12">
        <v>100000</v>
      </c>
      <c r="D471" s="14" t="s">
        <v>94</v>
      </c>
      <c r="E471" s="16" t="s">
        <v>38</v>
      </c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4.25" customHeight="1" x14ac:dyDescent="0.3">
      <c r="A472" s="10" t="s">
        <v>9</v>
      </c>
      <c r="B472" s="11">
        <v>43211708</v>
      </c>
      <c r="C472" s="12">
        <v>100000</v>
      </c>
      <c r="D472" s="14" t="s">
        <v>94</v>
      </c>
      <c r="E472" s="16" t="s">
        <v>38</v>
      </c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4.25" customHeight="1" x14ac:dyDescent="0.3">
      <c r="A473" s="10" t="s">
        <v>9</v>
      </c>
      <c r="B473" s="11">
        <v>45121520</v>
      </c>
      <c r="C473" s="12">
        <f>175000+8000000</f>
        <v>8175000</v>
      </c>
      <c r="D473" s="14" t="s">
        <v>94</v>
      </c>
      <c r="E473" s="16" t="s">
        <v>38</v>
      </c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4.25" customHeight="1" x14ac:dyDescent="0.3">
      <c r="A474" s="10" t="s">
        <v>9</v>
      </c>
      <c r="B474" s="11">
        <v>43211711</v>
      </c>
      <c r="C474" s="12">
        <v>100000</v>
      </c>
      <c r="D474" s="14" t="s">
        <v>94</v>
      </c>
      <c r="E474" s="16" t="s">
        <v>38</v>
      </c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4.25" customHeight="1" x14ac:dyDescent="0.3">
      <c r="A475" s="10" t="s">
        <v>9</v>
      </c>
      <c r="B475" s="11">
        <v>43211614</v>
      </c>
      <c r="C475" s="12">
        <v>100000</v>
      </c>
      <c r="D475" s="14" t="s">
        <v>94</v>
      </c>
      <c r="E475" s="16" t="s">
        <v>38</v>
      </c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4.25" customHeight="1" x14ac:dyDescent="0.3">
      <c r="A476" s="10" t="s">
        <v>9</v>
      </c>
      <c r="B476" s="11">
        <v>43201835</v>
      </c>
      <c r="C476" s="12">
        <v>100000</v>
      </c>
      <c r="D476" s="14" t="s">
        <v>94</v>
      </c>
      <c r="E476" s="16" t="s">
        <v>38</v>
      </c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4.25" customHeight="1" x14ac:dyDescent="0.3">
      <c r="A477" s="10" t="s">
        <v>9</v>
      </c>
      <c r="B477" s="11">
        <v>43211902</v>
      </c>
      <c r="C477" s="12">
        <v>100000</v>
      </c>
      <c r="D477" s="14" t="s">
        <v>94</v>
      </c>
      <c r="E477" s="16" t="s">
        <v>38</v>
      </c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4.25" customHeight="1" x14ac:dyDescent="0.3">
      <c r="A478" s="10" t="s">
        <v>9</v>
      </c>
      <c r="B478" s="11">
        <v>39121011</v>
      </c>
      <c r="C478" s="12">
        <v>100000</v>
      </c>
      <c r="D478" s="14" t="s">
        <v>94</v>
      </c>
      <c r="E478" s="16" t="s">
        <v>38</v>
      </c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4.25" customHeight="1" x14ac:dyDescent="0.3">
      <c r="A479" s="10" t="s">
        <v>9</v>
      </c>
      <c r="B479" s="11">
        <v>43201503</v>
      </c>
      <c r="C479" s="12">
        <v>100000</v>
      </c>
      <c r="D479" s="14" t="s">
        <v>94</v>
      </c>
      <c r="E479" s="16" t="s">
        <v>38</v>
      </c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4.25" customHeight="1" x14ac:dyDescent="0.3">
      <c r="A480" s="10" t="s">
        <v>9</v>
      </c>
      <c r="B480" s="11">
        <v>43222501</v>
      </c>
      <c r="C480" s="12">
        <v>100000</v>
      </c>
      <c r="D480" s="14" t="s">
        <v>94</v>
      </c>
      <c r="E480" s="16" t="s">
        <v>38</v>
      </c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4.25" customHeight="1" x14ac:dyDescent="0.3">
      <c r="A481" s="10" t="s">
        <v>9</v>
      </c>
      <c r="B481" s="11">
        <v>81112202</v>
      </c>
      <c r="C481" s="12">
        <v>100000</v>
      </c>
      <c r="D481" s="14" t="s">
        <v>94</v>
      </c>
      <c r="E481" s="16" t="s">
        <v>38</v>
      </c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4.25" customHeight="1" x14ac:dyDescent="0.3">
      <c r="A482" s="10" t="s">
        <v>9</v>
      </c>
      <c r="B482" s="11">
        <v>43212299</v>
      </c>
      <c r="C482" s="12">
        <v>100000</v>
      </c>
      <c r="D482" s="14" t="s">
        <v>94</v>
      </c>
      <c r="E482" s="16" t="s">
        <v>38</v>
      </c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4.25" customHeight="1" x14ac:dyDescent="0.3">
      <c r="A483" s="10" t="s">
        <v>9</v>
      </c>
      <c r="B483" s="11">
        <v>39121004</v>
      </c>
      <c r="C483" s="12">
        <v>100000</v>
      </c>
      <c r="D483" s="14" t="s">
        <v>94</v>
      </c>
      <c r="E483" s="16" t="s">
        <v>38</v>
      </c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4.25" customHeight="1" x14ac:dyDescent="0.3">
      <c r="A484" s="10" t="s">
        <v>9</v>
      </c>
      <c r="B484" s="11">
        <v>32101601</v>
      </c>
      <c r="C484" s="12">
        <v>600000</v>
      </c>
      <c r="D484" s="14" t="s">
        <v>94</v>
      </c>
      <c r="E484" s="16" t="s">
        <v>38</v>
      </c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4.25" customHeight="1" x14ac:dyDescent="0.3">
      <c r="A485" s="10" t="s">
        <v>9</v>
      </c>
      <c r="B485" s="11">
        <v>43201803</v>
      </c>
      <c r="C485" s="12">
        <v>700000</v>
      </c>
      <c r="D485" s="14" t="s">
        <v>94</v>
      </c>
      <c r="E485" s="16" t="s">
        <v>38</v>
      </c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4.25" customHeight="1" x14ac:dyDescent="0.3">
      <c r="A486" s="10" t="s">
        <v>9</v>
      </c>
      <c r="B486" s="11">
        <v>41111615</v>
      </c>
      <c r="C486" s="12">
        <v>160000</v>
      </c>
      <c r="D486" s="14" t="s">
        <v>95</v>
      </c>
      <c r="E486" s="16" t="s">
        <v>38</v>
      </c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4.25" customHeight="1" x14ac:dyDescent="0.3">
      <c r="A487" s="10" t="s">
        <v>9</v>
      </c>
      <c r="B487" s="11">
        <v>42172001</v>
      </c>
      <c r="C487" s="12">
        <v>200000</v>
      </c>
      <c r="D487" s="14" t="s">
        <v>95</v>
      </c>
      <c r="E487" s="16" t="s">
        <v>38</v>
      </c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4.25" customHeight="1" x14ac:dyDescent="0.3">
      <c r="A488" s="10" t="s">
        <v>9</v>
      </c>
      <c r="B488" s="11">
        <v>25191839</v>
      </c>
      <c r="C488" s="12">
        <v>158000</v>
      </c>
      <c r="D488" s="14" t="s">
        <v>96</v>
      </c>
      <c r="E488" s="16" t="s">
        <v>38</v>
      </c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4.25" customHeight="1" x14ac:dyDescent="0.3">
      <c r="A489" s="10" t="s">
        <v>9</v>
      </c>
      <c r="B489" s="11">
        <v>44111907</v>
      </c>
      <c r="C489" s="12">
        <v>200000</v>
      </c>
      <c r="D489" s="14" t="s">
        <v>96</v>
      </c>
      <c r="E489" s="16" t="s">
        <v>43</v>
      </c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4.25" customHeight="1" x14ac:dyDescent="0.3">
      <c r="A490" s="10" t="s">
        <v>9</v>
      </c>
      <c r="B490" s="11">
        <v>44111905</v>
      </c>
      <c r="C490" s="12">
        <v>80000</v>
      </c>
      <c r="D490" s="14" t="s">
        <v>96</v>
      </c>
      <c r="E490" s="16" t="s">
        <v>43</v>
      </c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4.25" customHeight="1" x14ac:dyDescent="0.3">
      <c r="A491" s="10" t="s">
        <v>9</v>
      </c>
      <c r="B491" s="11">
        <v>56101519</v>
      </c>
      <c r="C491" s="12">
        <v>200000</v>
      </c>
      <c r="D491" s="14" t="s">
        <v>96</v>
      </c>
      <c r="E491" s="16" t="s">
        <v>38</v>
      </c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4.25" customHeight="1" x14ac:dyDescent="0.3">
      <c r="A492" s="10" t="s">
        <v>9</v>
      </c>
      <c r="B492" s="11">
        <v>41111903</v>
      </c>
      <c r="C492" s="12">
        <v>200000</v>
      </c>
      <c r="D492" s="14" t="s">
        <v>97</v>
      </c>
      <c r="E492" s="16" t="s">
        <v>72</v>
      </c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4.25" customHeight="1" x14ac:dyDescent="0.3">
      <c r="A493" s="10" t="s">
        <v>9</v>
      </c>
      <c r="B493" s="11">
        <v>47121602</v>
      </c>
      <c r="C493" s="12">
        <v>150000</v>
      </c>
      <c r="D493" s="14" t="s">
        <v>97</v>
      </c>
      <c r="E493" s="16" t="s">
        <v>38</v>
      </c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4.25" customHeight="1" x14ac:dyDescent="0.3">
      <c r="A494" s="10" t="s">
        <v>9</v>
      </c>
      <c r="B494" s="11">
        <v>47121805</v>
      </c>
      <c r="C494" s="12">
        <v>540000</v>
      </c>
      <c r="D494" s="14" t="s">
        <v>97</v>
      </c>
      <c r="E494" s="16" t="s">
        <v>38</v>
      </c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4.25" customHeight="1" x14ac:dyDescent="0.3">
      <c r="A495" s="10" t="s">
        <v>9</v>
      </c>
      <c r="B495" s="11">
        <v>47121604</v>
      </c>
      <c r="C495" s="12">
        <v>160000</v>
      </c>
      <c r="D495" s="14" t="s">
        <v>97</v>
      </c>
      <c r="E495" s="16" t="s">
        <v>38</v>
      </c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4.25" customHeight="1" x14ac:dyDescent="0.3">
      <c r="A496" s="10" t="s">
        <v>9</v>
      </c>
      <c r="B496" s="11">
        <v>46191601</v>
      </c>
      <c r="C496" s="12">
        <v>500000</v>
      </c>
      <c r="D496" s="14" t="s">
        <v>97</v>
      </c>
      <c r="E496" s="16" t="s">
        <v>43</v>
      </c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4.25" customHeight="1" x14ac:dyDescent="0.3">
      <c r="A497" s="10" t="s">
        <v>9</v>
      </c>
      <c r="B497" s="11">
        <v>48101505</v>
      </c>
      <c r="C497" s="12">
        <v>100000</v>
      </c>
      <c r="D497" s="14" t="s">
        <v>97</v>
      </c>
      <c r="E497" s="16" t="s">
        <v>38</v>
      </c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4.25" customHeight="1" x14ac:dyDescent="0.3">
      <c r="A498" s="10" t="s">
        <v>9</v>
      </c>
      <c r="B498" s="11">
        <v>48101516</v>
      </c>
      <c r="C498" s="12">
        <v>100000</v>
      </c>
      <c r="D498" s="14" t="s">
        <v>97</v>
      </c>
      <c r="E498" s="16" t="s">
        <v>43</v>
      </c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4.25" customHeight="1" x14ac:dyDescent="0.3">
      <c r="A499" s="10" t="s">
        <v>9</v>
      </c>
      <c r="B499" s="11">
        <v>52141502</v>
      </c>
      <c r="C499" s="12">
        <f>75000+175900</f>
        <v>250900</v>
      </c>
      <c r="D499" s="14" t="s">
        <v>97</v>
      </c>
      <c r="E499" s="16" t="s">
        <v>43</v>
      </c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4.25" customHeight="1" x14ac:dyDescent="0.3">
      <c r="A500" s="10" t="s">
        <v>9</v>
      </c>
      <c r="B500" s="11">
        <v>46171604</v>
      </c>
      <c r="C500" s="12">
        <f>2000000+2000000+300000</f>
        <v>4300000</v>
      </c>
      <c r="D500" s="14" t="s">
        <v>97</v>
      </c>
      <c r="E500" s="16" t="s">
        <v>43</v>
      </c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4.25" customHeight="1" x14ac:dyDescent="0.3">
      <c r="A501" s="10" t="s">
        <v>9</v>
      </c>
      <c r="B501" s="11">
        <v>46171612</v>
      </c>
      <c r="C501" s="12">
        <v>100000</v>
      </c>
      <c r="D501" s="14" t="s">
        <v>97</v>
      </c>
      <c r="E501" s="16" t="s">
        <v>38</v>
      </c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4.25" customHeight="1" x14ac:dyDescent="0.3">
      <c r="A502" s="10" t="s">
        <v>9</v>
      </c>
      <c r="B502" s="11">
        <v>46171622</v>
      </c>
      <c r="C502" s="12">
        <v>100000</v>
      </c>
      <c r="D502" s="14" t="s">
        <v>97</v>
      </c>
      <c r="E502" s="16" t="s">
        <v>38</v>
      </c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4.25" customHeight="1" x14ac:dyDescent="0.3">
      <c r="A503" s="10" t="s">
        <v>9</v>
      </c>
      <c r="B503" s="11">
        <v>39111709</v>
      </c>
      <c r="C503" s="12">
        <v>200000</v>
      </c>
      <c r="D503" s="14" t="s">
        <v>97</v>
      </c>
      <c r="E503" s="16" t="s">
        <v>38</v>
      </c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4.25" customHeight="1" x14ac:dyDescent="0.3">
      <c r="A504" s="10" t="s">
        <v>9</v>
      </c>
      <c r="B504" s="11">
        <v>52141501</v>
      </c>
      <c r="C504" s="12">
        <f>1600000+300000</f>
        <v>1900000</v>
      </c>
      <c r="D504" s="14" t="s">
        <v>97</v>
      </c>
      <c r="E504" s="16" t="s">
        <v>27</v>
      </c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4.25" customHeight="1" x14ac:dyDescent="0.3">
      <c r="A505" s="10" t="s">
        <v>9</v>
      </c>
      <c r="B505" s="11">
        <v>45121504</v>
      </c>
      <c r="C505" s="12">
        <f>2500000+2500000+2480000</f>
        <v>7480000</v>
      </c>
      <c r="D505" s="14" t="s">
        <v>97</v>
      </c>
      <c r="E505" s="16" t="s">
        <v>43</v>
      </c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4.25" customHeight="1" x14ac:dyDescent="0.3">
      <c r="A506" s="10" t="s">
        <v>9</v>
      </c>
      <c r="B506" s="11">
        <v>45121501</v>
      </c>
      <c r="C506" s="12">
        <v>200000</v>
      </c>
      <c r="D506" s="14" t="s">
        <v>97</v>
      </c>
      <c r="E506" s="16" t="s">
        <v>38</v>
      </c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4.25" customHeight="1" x14ac:dyDescent="0.3">
      <c r="A507" s="10" t="s">
        <v>9</v>
      </c>
      <c r="B507" s="11">
        <v>52141526</v>
      </c>
      <c r="C507" s="12">
        <v>48000</v>
      </c>
      <c r="D507" s="14" t="s">
        <v>97</v>
      </c>
      <c r="E507" s="16" t="s">
        <v>38</v>
      </c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4.25" customHeight="1" x14ac:dyDescent="0.3">
      <c r="A508" s="10" t="s">
        <v>9</v>
      </c>
      <c r="B508" s="11">
        <v>46171506</v>
      </c>
      <c r="C508" s="12">
        <v>4500000</v>
      </c>
      <c r="D508" s="14" t="s">
        <v>97</v>
      </c>
      <c r="E508" s="16" t="s">
        <v>38</v>
      </c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4.25" customHeight="1" x14ac:dyDescent="0.3">
      <c r="A509" s="10" t="s">
        <v>9</v>
      </c>
      <c r="B509" s="11">
        <v>56101598</v>
      </c>
      <c r="C509" s="12">
        <v>150000</v>
      </c>
      <c r="D509" s="14" t="s">
        <v>97</v>
      </c>
      <c r="E509" s="16" t="s">
        <v>38</v>
      </c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4.25" customHeight="1" x14ac:dyDescent="0.3">
      <c r="A510" s="10" t="s">
        <v>9</v>
      </c>
      <c r="B510" s="11">
        <v>47131707</v>
      </c>
      <c r="C510" s="12">
        <v>100000</v>
      </c>
      <c r="D510" s="14" t="s">
        <v>97</v>
      </c>
      <c r="E510" s="16" t="s">
        <v>38</v>
      </c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4.25" customHeight="1" x14ac:dyDescent="0.3">
      <c r="A511" s="10" t="s">
        <v>9</v>
      </c>
      <c r="B511" s="11">
        <v>40101902</v>
      </c>
      <c r="C511" s="12">
        <v>100000</v>
      </c>
      <c r="D511" s="14" t="s">
        <v>97</v>
      </c>
      <c r="E511" s="16" t="s">
        <v>38</v>
      </c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4.25" customHeight="1" x14ac:dyDescent="0.3">
      <c r="A512" s="10" t="s">
        <v>9</v>
      </c>
      <c r="B512" s="11">
        <v>45121602</v>
      </c>
      <c r="C512" s="12">
        <v>100000</v>
      </c>
      <c r="D512" s="14" t="s">
        <v>97</v>
      </c>
      <c r="E512" s="16" t="s">
        <v>38</v>
      </c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4.25" customHeight="1" x14ac:dyDescent="0.3">
      <c r="A513" s="10" t="s">
        <v>9</v>
      </c>
      <c r="B513" s="11">
        <v>45121609</v>
      </c>
      <c r="C513" s="12">
        <v>100000</v>
      </c>
      <c r="D513" s="14" t="s">
        <v>97</v>
      </c>
      <c r="E513" s="16" t="s">
        <v>38</v>
      </c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4.25" customHeight="1" x14ac:dyDescent="0.3">
      <c r="A514" s="10" t="s">
        <v>9</v>
      </c>
      <c r="B514" s="11">
        <v>47121501</v>
      </c>
      <c r="C514" s="12">
        <v>100000</v>
      </c>
      <c r="D514" s="14" t="s">
        <v>97</v>
      </c>
      <c r="E514" s="16" t="s">
        <v>38</v>
      </c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4.25" customHeight="1" x14ac:dyDescent="0.3">
      <c r="A515" s="10" t="s">
        <v>9</v>
      </c>
      <c r="B515" s="11">
        <v>48101711</v>
      </c>
      <c r="C515" s="12">
        <f>450000+329400</f>
        <v>779400</v>
      </c>
      <c r="D515" s="14" t="s">
        <v>97</v>
      </c>
      <c r="E515" s="16" t="s">
        <v>27</v>
      </c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4.25" customHeight="1" x14ac:dyDescent="0.3">
      <c r="A516" s="10" t="s">
        <v>9</v>
      </c>
      <c r="B516" s="11">
        <v>27111703</v>
      </c>
      <c r="C516" s="12">
        <v>100000</v>
      </c>
      <c r="D516" s="14" t="s">
        <v>97</v>
      </c>
      <c r="E516" s="16" t="s">
        <v>38</v>
      </c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4.25" customHeight="1" x14ac:dyDescent="0.3">
      <c r="A517" s="10" t="s">
        <v>9</v>
      </c>
      <c r="B517" s="11">
        <v>56121509</v>
      </c>
      <c r="C517" s="12">
        <f>360000+947400</f>
        <v>1307400</v>
      </c>
      <c r="D517" s="14" t="s">
        <v>96</v>
      </c>
      <c r="E517" s="16" t="s">
        <v>43</v>
      </c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4.25" customHeight="1" x14ac:dyDescent="0.3">
      <c r="A518" s="10" t="s">
        <v>9</v>
      </c>
      <c r="B518" s="11">
        <v>72101507</v>
      </c>
      <c r="C518" s="12">
        <v>5000000</v>
      </c>
      <c r="D518" s="14" t="s">
        <v>98</v>
      </c>
      <c r="E518" s="16" t="s">
        <v>72</v>
      </c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4.25" customHeight="1" x14ac:dyDescent="0.3">
      <c r="A519" s="10" t="s">
        <v>9</v>
      </c>
      <c r="B519" s="11">
        <v>72151703</v>
      </c>
      <c r="C519" s="12">
        <v>2000000</v>
      </c>
      <c r="D519" s="14" t="s">
        <v>98</v>
      </c>
      <c r="E519" s="16" t="s">
        <v>43</v>
      </c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4.25" customHeight="1" x14ac:dyDescent="0.3">
      <c r="A520" s="10" t="s">
        <v>9</v>
      </c>
      <c r="B520" s="11">
        <v>72154023</v>
      </c>
      <c r="C520" s="12">
        <v>1000000</v>
      </c>
      <c r="D520" s="14" t="s">
        <v>98</v>
      </c>
      <c r="E520" s="16" t="s">
        <v>38</v>
      </c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4.25" customHeight="1" x14ac:dyDescent="0.3">
      <c r="A521" s="10" t="s">
        <v>9</v>
      </c>
      <c r="B521" s="11">
        <v>43231512</v>
      </c>
      <c r="C521" s="12">
        <v>4550000</v>
      </c>
      <c r="D521" s="14" t="s">
        <v>99</v>
      </c>
      <c r="E521" s="16" t="s">
        <v>43</v>
      </c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4.25" customHeight="1" x14ac:dyDescent="0.3">
      <c r="A522" s="10" t="s">
        <v>9</v>
      </c>
      <c r="B522" s="11">
        <v>81112501</v>
      </c>
      <c r="C522" s="12">
        <v>4550000</v>
      </c>
      <c r="D522" s="14" t="s">
        <v>99</v>
      </c>
      <c r="E522" s="16" t="s">
        <v>43</v>
      </c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4.25" customHeight="1" x14ac:dyDescent="0.3">
      <c r="A523" s="10" t="s">
        <v>9</v>
      </c>
      <c r="B523" s="11">
        <v>81112502</v>
      </c>
      <c r="C523" s="12">
        <v>200000</v>
      </c>
      <c r="D523" s="14" t="s">
        <v>99</v>
      </c>
      <c r="E523" s="16" t="s">
        <v>43</v>
      </c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4.25" customHeight="1" x14ac:dyDescent="0.3">
      <c r="A524" s="10" t="s">
        <v>9</v>
      </c>
      <c r="B524" s="11">
        <v>92277225</v>
      </c>
      <c r="C524" s="12">
        <v>130000</v>
      </c>
      <c r="D524" s="14" t="s">
        <v>99</v>
      </c>
      <c r="E524" s="16" t="s">
        <v>38</v>
      </c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4.25" customHeight="1" x14ac:dyDescent="0.3">
      <c r="A525" s="10" t="s">
        <v>9</v>
      </c>
      <c r="B525" s="11">
        <v>81111511</v>
      </c>
      <c r="C525" s="12">
        <v>9000000</v>
      </c>
      <c r="D525" s="14" t="s">
        <v>99</v>
      </c>
      <c r="E525" s="16" t="s">
        <v>72</v>
      </c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</sheetData>
  <customSheetViews>
    <customSheetView guid="{109B0EC2-03F8-4FBE-A530-CF5D1BA2A9A5}" filter="1" showAutoFilter="1">
      <pageMargins left="0.7" right="0.7" top="0.75" bottom="0.75" header="0.3" footer="0.3"/>
      <autoFilter ref="A4:G525" xr:uid="{D8E10E0E-CCBB-4853-886D-1B97C0D3BDE8}"/>
    </customSheetView>
  </customSheetViews>
  <mergeCells count="3">
    <mergeCell ref="A1:E1"/>
    <mergeCell ref="B2:E2"/>
    <mergeCell ref="A4:E4"/>
  </mergeCells>
  <dataValidations count="1">
    <dataValidation type="decimal" allowBlank="1" showErrorMessage="1" sqref="C6:C14 C16:C525" xr:uid="{00000000-0002-0000-0000-000000000000}">
      <formula1>1</formula1>
      <formula2>999999999.999</formula2>
    </dataValidation>
  </dataValidations>
  <hyperlinks>
    <hyperlink ref="B8" r:id="rId1" xr:uid="{00000000-0004-0000-0000-000000000000}"/>
    <hyperlink ref="B9" r:id="rId2" xr:uid="{00000000-0004-0000-0000-000001000000}"/>
    <hyperlink ref="B32" r:id="rId3" xr:uid="{00000000-0004-0000-0000-000002000000}"/>
    <hyperlink ref="B63" r:id="rId4" display="https://www.sicop.go.cr/moduloTcata/cata/ct/IM_CTJ_CSQ101.jsp" xr:uid="{00000000-0004-0000-0000-000003000000}"/>
    <hyperlink ref="B65" r:id="rId5" display="https://www.sicop.go.cr/moduloTcata/cata/ct/IM_CTJ_CSQ101.jsp" xr:uid="{00000000-0004-0000-0000-000004000000}"/>
    <hyperlink ref="B113" r:id="rId6" display="https://www.sicop.go.cr/moduloTcata/cata/ct/IM_CTJ_CSQ101.jsp" xr:uid="{00000000-0004-0000-0000-000005000000}"/>
    <hyperlink ref="B114" r:id="rId7" display="https://www.sicop.go.cr/moduloTcata/cata/ct/IM_CTJ_CSQ101.jsp" xr:uid="{00000000-0004-0000-0000-000006000000}"/>
    <hyperlink ref="B117" r:id="rId8" display="https://www.sicop.go.cr/moduloTcata/cata/gc/IM_GCJ_GIQ004.jsp" xr:uid="{00000000-0004-0000-0000-000007000000}"/>
    <hyperlink ref="B118" r:id="rId9" display="https://www.sicop.go.cr/moduloTcata/cata/ct/IM_CTJ_CSQ101.jsp?cateId=&amp;cateNm=MANTENIMIENTO&amp;cateNmEn=&amp;pageSize=10&amp;orderBy=&amp;radioSelect=service&amp;page_no=4" xr:uid="{00000000-0004-0000-0000-000008000000}"/>
    <hyperlink ref="B120" r:id="rId10" display="https://www.sicop.go.cr/moduloTcata/cata/gc/IM_GCJ_GIQ004.jsp?listSize=10&amp;expendObj=1.08.07&amp;centralProdNm=&amp;cateId=&amp;page_no=1" xr:uid="{00000000-0004-0000-0000-000009000000}"/>
    <hyperlink ref="B128" r:id="rId11" display="https://www.sicop.go.cr/moduloTcata/cata/gc/IM_GCJ_GIQ004.jsp?listSize=10&amp;expendObj=1.08.08&amp;centralProdNm=mantenimiento&amp;cateId=&amp;page_no=5" xr:uid="{00000000-0004-0000-0000-00000A000000}"/>
    <hyperlink ref="B398" r:id="rId12" display="https://www.sicop.go.cr/moduloTcata/cata/gc/IM_GCJ_GIQ004.jsp?cateId=&amp;listSize=10&amp;centralProdNm=&amp;expendObj=5.01.03&amp;page_no=19" xr:uid="{00000000-0004-0000-0000-00000B000000}"/>
  </hyperlinks>
  <pageMargins left="0.7" right="0.7" top="0.75" bottom="0.75" header="0.3" footer="0.3"/>
  <pageSetup paperSize="9" orientation="portrait" r:id="rId13"/>
  <ignoredErrors>
    <ignoredError sqref="A6:B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adquisiciones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2022-12-23T04:42:18Z</dcterms:created>
  <dcterms:modified xsi:type="dcterms:W3CDTF">2023-10-20T17:40:20Z</dcterms:modified>
</cp:coreProperties>
</file>